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gitalizados\1 - LICITAÇÃO 2023\TOMADA DE PREÇOS\TOMADA DE PREÇOS Nº 003 - CONSTRUÇÃO DE REDE DE AGUA BAIRRO NOVA ESPERANÇA\"/>
    </mc:Choice>
  </mc:AlternateContent>
  <bookViews>
    <workbookView xWindow="0" yWindow="0" windowWidth="11085" windowHeight="6405"/>
  </bookViews>
  <sheets>
    <sheet name="Planilha Orçamentária" sheetId="1" r:id="rId1"/>
    <sheet name="Memorial de Cálculo" sheetId="12" state="hidden" r:id="rId2"/>
    <sheet name="Composições" sheetId="11" state="hidden" r:id="rId3"/>
    <sheet name="Cronograma" sheetId="7" r:id="rId4"/>
  </sheets>
  <definedNames>
    <definedName name="_xlnm._FilterDatabase" localSheetId="2" hidden="1">Composições!#REF!</definedName>
    <definedName name="_xlnm._FilterDatabase" localSheetId="1" hidden="1">'Memorial de Cálculo'!#REF!</definedName>
    <definedName name="_xlnm._FilterDatabase" localSheetId="0" hidden="1">'Planilha Orçamentária'!#REF!</definedName>
    <definedName name="_xlnm.Print_Area" localSheetId="2">Composições!$A$1:$H$120</definedName>
    <definedName name="_xlnm.Print_Area" localSheetId="1">'Memorial de Cálculo'!$A$1:$J$47</definedName>
    <definedName name="_xlnm.Print_Area" localSheetId="0">'Planilha Orçamentária'!$A$1:$K$48</definedName>
    <definedName name="_xlnm.Print_Titles" localSheetId="2">Composições!$1:$16</definedName>
    <definedName name="_xlnm.Print_Titles" localSheetId="1">'Memorial de Cálculo'!$1:$16</definedName>
    <definedName name="_xlnm.Print_Titles" localSheetId="0">'Planilha Orçamentária'!$1:$16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1" l="1"/>
  <c r="J39" i="1"/>
  <c r="G27" i="1"/>
  <c r="H27" i="1"/>
  <c r="J27" i="1" s="1"/>
  <c r="G28" i="1"/>
  <c r="H28" i="1"/>
  <c r="J28" i="1" s="1"/>
  <c r="G26" i="1"/>
  <c r="H26" i="1" s="1"/>
  <c r="J26" i="1" s="1"/>
  <c r="I30" i="1" l="1"/>
  <c r="I18" i="1"/>
  <c r="I20" i="1" l="1"/>
  <c r="F37" i="1"/>
  <c r="A14" i="12" l="1"/>
  <c r="E19" i="7" l="1"/>
  <c r="G19" i="7" s="1"/>
  <c r="I19" i="7" s="1"/>
  <c r="G38" i="1"/>
  <c r="H38" i="1" s="1"/>
  <c r="J38" i="1" s="1"/>
  <c r="G31" i="1"/>
  <c r="H31" i="1" s="1"/>
  <c r="J31" i="1" s="1"/>
  <c r="G37" i="1" l="1"/>
  <c r="H37" i="1" s="1"/>
  <c r="J37" i="1" s="1"/>
  <c r="G36" i="1"/>
  <c r="H36" i="1" s="1"/>
  <c r="J36" i="1" s="1"/>
  <c r="G35" i="1"/>
  <c r="H35" i="1" s="1"/>
  <c r="J35" i="1" s="1"/>
  <c r="G34" i="1"/>
  <c r="H34" i="1" s="1"/>
  <c r="J34" i="1" s="1"/>
  <c r="G33" i="1"/>
  <c r="H33" i="1" s="1"/>
  <c r="J33" i="1" s="1"/>
  <c r="G32" i="1"/>
  <c r="H32" i="1" s="1"/>
  <c r="J32" i="1" s="1"/>
  <c r="G30" i="1"/>
  <c r="H30" i="1" s="1"/>
  <c r="J30" i="1" s="1"/>
  <c r="G29" i="1"/>
  <c r="H75" i="11"/>
  <c r="H29" i="1" l="1"/>
  <c r="J29" i="1" s="1"/>
  <c r="J19" i="7" l="1"/>
  <c r="D46" i="12"/>
  <c r="D45" i="12"/>
  <c r="A15" i="11"/>
  <c r="A13" i="11"/>
  <c r="A11" i="11"/>
  <c r="A11" i="7" s="1"/>
  <c r="A9" i="11"/>
  <c r="A9" i="7" s="1"/>
  <c r="A7" i="11"/>
  <c r="A7" i="7" s="1"/>
  <c r="A14" i="7"/>
  <c r="E18" i="7"/>
  <c r="B18" i="7"/>
  <c r="A13" i="12"/>
  <c r="A9" i="12"/>
  <c r="A7" i="12"/>
  <c r="H38" i="12"/>
  <c r="H36" i="12"/>
  <c r="B36" i="12"/>
  <c r="H35" i="12"/>
  <c r="H34" i="12"/>
  <c r="H33" i="12"/>
  <c r="H31" i="12"/>
  <c r="H30" i="12"/>
  <c r="H28" i="12"/>
  <c r="C25" i="12"/>
  <c r="B25" i="12"/>
  <c r="H38" i="11"/>
  <c r="H37" i="11"/>
  <c r="H36" i="11"/>
  <c r="H35" i="11"/>
  <c r="H34" i="11"/>
  <c r="H33" i="11"/>
  <c r="H32" i="11"/>
  <c r="H31" i="11"/>
  <c r="H30" i="11"/>
  <c r="H39" i="11"/>
  <c r="H40" i="11" l="1"/>
  <c r="H32" i="12"/>
  <c r="D20" i="12"/>
  <c r="H64" i="11"/>
  <c r="H63" i="11"/>
  <c r="H62" i="11"/>
  <c r="H61" i="11"/>
  <c r="H60" i="11"/>
  <c r="H59" i="11"/>
  <c r="H58" i="11"/>
  <c r="H57" i="11"/>
  <c r="H56" i="11"/>
  <c r="H55" i="11"/>
  <c r="H52" i="11"/>
  <c r="H27" i="11"/>
  <c r="H74" i="11"/>
  <c r="H29" i="12"/>
  <c r="H27" i="12"/>
  <c r="H26" i="12"/>
  <c r="H25" i="12"/>
  <c r="H24" i="12"/>
  <c r="H65" i="11" l="1"/>
  <c r="G23" i="1"/>
  <c r="G22" i="1"/>
  <c r="G20" i="1"/>
  <c r="G19" i="1"/>
  <c r="G18" i="1"/>
  <c r="H22" i="12" l="1"/>
  <c r="I23" i="1" s="1"/>
  <c r="H21" i="12"/>
  <c r="I22" i="1" s="1"/>
  <c r="H20" i="12"/>
  <c r="B38" i="12"/>
  <c r="B35" i="12"/>
  <c r="B37" i="12"/>
  <c r="B26" i="12"/>
  <c r="B27" i="12"/>
  <c r="B28" i="12"/>
  <c r="B29" i="12"/>
  <c r="B30" i="12"/>
  <c r="B31" i="12"/>
  <c r="B32" i="12"/>
  <c r="B33" i="12"/>
  <c r="B34" i="12"/>
  <c r="B24" i="12"/>
  <c r="H19" i="12"/>
  <c r="I19" i="1" s="1"/>
  <c r="B19" i="12"/>
  <c r="B20" i="12"/>
  <c r="B21" i="12"/>
  <c r="B22" i="12"/>
  <c r="B18" i="12"/>
  <c r="C19" i="12"/>
  <c r="C20" i="12"/>
  <c r="C21" i="12"/>
  <c r="C22" i="12"/>
  <c r="C18" i="12"/>
  <c r="H23" i="1" l="1"/>
  <c r="J23" i="1" s="1"/>
  <c r="H22" i="1"/>
  <c r="H19" i="1"/>
  <c r="J19" i="1" s="1"/>
  <c r="H20" i="1"/>
  <c r="J20" i="1" s="1"/>
  <c r="J22" i="1" l="1"/>
  <c r="H93" i="11" l="1"/>
  <c r="H94" i="11"/>
  <c r="H95" i="11"/>
  <c r="H96" i="11"/>
  <c r="H97" i="11"/>
  <c r="H98" i="11"/>
  <c r="H99" i="11"/>
  <c r="H100" i="11"/>
  <c r="H101" i="11"/>
  <c r="H92" i="11"/>
  <c r="H91" i="11"/>
  <c r="H89" i="11"/>
  <c r="H88" i="11"/>
  <c r="H87" i="11"/>
  <c r="H84" i="11"/>
  <c r="H83" i="11"/>
  <c r="H79" i="11" l="1"/>
  <c r="H90" i="11"/>
  <c r="H86" i="11"/>
  <c r="H85" i="11"/>
  <c r="H82" i="11"/>
  <c r="H81" i="11"/>
  <c r="H80" i="11"/>
  <c r="H78" i="11"/>
  <c r="H73" i="11"/>
  <c r="H51" i="11"/>
  <c r="H26" i="11"/>
  <c r="H69" i="11"/>
  <c r="H72" i="11"/>
  <c r="H71" i="11"/>
  <c r="H70" i="11"/>
  <c r="H68" i="11"/>
  <c r="H67" i="11"/>
  <c r="H50" i="11"/>
  <c r="H49" i="11"/>
  <c r="H48" i="11"/>
  <c r="H47" i="11"/>
  <c r="H46" i="11"/>
  <c r="H45" i="11"/>
  <c r="H44" i="11"/>
  <c r="H43" i="11"/>
  <c r="H21" i="11"/>
  <c r="H76" i="11" l="1"/>
  <c r="H102" i="11"/>
  <c r="H53" i="11"/>
  <c r="H18" i="12" l="1"/>
  <c r="H18" i="1" l="1"/>
  <c r="J2" i="12"/>
  <c r="H23" i="11"/>
  <c r="H22" i="11"/>
  <c r="H2" i="11"/>
  <c r="H19" i="11" l="1"/>
  <c r="H18" i="11"/>
  <c r="H24" i="11"/>
  <c r="H25" i="11"/>
  <c r="H20" i="11"/>
  <c r="L42" i="1"/>
  <c r="L41" i="1"/>
  <c r="L40" i="1"/>
  <c r="H28" i="11" l="1"/>
  <c r="J18" i="1"/>
  <c r="J24" i="1" s="1"/>
  <c r="J40" i="1" s="1"/>
  <c r="K26" i="1" l="1"/>
  <c r="K27" i="1"/>
  <c r="K28" i="1"/>
  <c r="J18" i="7"/>
  <c r="F20" i="7" l="1"/>
  <c r="H20" i="7"/>
  <c r="D20" i="7"/>
  <c r="J20" i="7"/>
  <c r="K32" i="1"/>
  <c r="K36" i="1"/>
  <c r="K29" i="1"/>
  <c r="K35" i="1"/>
  <c r="K31" i="1"/>
  <c r="K34" i="1"/>
  <c r="K33" i="1"/>
  <c r="K37" i="1"/>
  <c r="K30" i="1"/>
  <c r="K38" i="1"/>
  <c r="K23" i="1"/>
  <c r="K22" i="1"/>
  <c r="K20" i="1"/>
  <c r="K19" i="1"/>
  <c r="G18" i="7"/>
  <c r="I18" i="7" s="1"/>
  <c r="K24" i="1"/>
  <c r="K18" i="1"/>
  <c r="K19" i="7" l="1"/>
  <c r="K18" i="7"/>
  <c r="K40" i="1"/>
  <c r="K20" i="7" l="1"/>
</calcChain>
</file>

<file path=xl/sharedStrings.xml><?xml version="1.0" encoding="utf-8"?>
<sst xmlns="http://schemas.openxmlformats.org/spreadsheetml/2006/main" count="610" uniqueCount="256">
  <si>
    <t>Custo TOTAL com BDI incluso</t>
  </si>
  <si>
    <t>ITEM</t>
  </si>
  <si>
    <t>CÓDIGO</t>
  </si>
  <si>
    <t>FONTE</t>
  </si>
  <si>
    <t>DESCRIÇÃO DOS SERVIÇOS</t>
  </si>
  <si>
    <t>UNID.</t>
  </si>
  <si>
    <t>QUANT.</t>
  </si>
  <si>
    <t>VALOR (R$)</t>
  </si>
  <si>
    <t>1.1</t>
  </si>
  <si>
    <t xml:space="preserve">SERVIÇOS PRELIMINARES </t>
  </si>
  <si>
    <t>1.2</t>
  </si>
  <si>
    <t>M2</t>
  </si>
  <si>
    <t>M</t>
  </si>
  <si>
    <t>AGETOP</t>
  </si>
  <si>
    <t xml:space="preserve">                 Data: </t>
  </si>
  <si>
    <t>Subtotal</t>
  </si>
  <si>
    <t>-</t>
  </si>
  <si>
    <t>M3</t>
  </si>
  <si>
    <t>F01/01</t>
  </si>
  <si>
    <t>PR. UNIT. TABELADO</t>
  </si>
  <si>
    <t>PR. UNIT. COM  BDI</t>
  </si>
  <si>
    <t>SERVIÇOS</t>
  </si>
  <si>
    <t>Predecessora</t>
  </si>
  <si>
    <t>VALOR DOS</t>
  </si>
  <si>
    <t>PESO</t>
  </si>
  <si>
    <t>SIMPL</t>
  </si>
  <si>
    <t>ACUM</t>
  </si>
  <si>
    <t>SERV. ( R$ )</t>
  </si>
  <si>
    <t>%</t>
  </si>
  <si>
    <t>SUB-TOTAL ACUMULADO (COM BDI)</t>
  </si>
  <si>
    <t>1.3</t>
  </si>
  <si>
    <t>1.4</t>
  </si>
  <si>
    <t>1.5</t>
  </si>
  <si>
    <t>2.1</t>
  </si>
  <si>
    <t>2.2</t>
  </si>
  <si>
    <t>1.7</t>
  </si>
  <si>
    <t>1.6</t>
  </si>
  <si>
    <t>1.8</t>
  </si>
  <si>
    <t>BDI Rodoviárias (%)</t>
  </si>
  <si>
    <t>BDI</t>
  </si>
  <si>
    <t>H</t>
  </si>
  <si>
    <t>2.3</t>
  </si>
  <si>
    <t>2.4</t>
  </si>
  <si>
    <t>2.5</t>
  </si>
  <si>
    <t>2.7</t>
  </si>
  <si>
    <t>2.8</t>
  </si>
  <si>
    <t>TOTAL</t>
  </si>
  <si>
    <t>CARPINTEIRO</t>
  </si>
  <si>
    <t>SERVENTE</t>
  </si>
  <si>
    <t>UNID</t>
  </si>
  <si>
    <t>ITENS DE CÁLCULO</t>
  </si>
  <si>
    <t>CÁLCULO</t>
  </si>
  <si>
    <t>Comprimento x Altura</t>
  </si>
  <si>
    <t>EXTENSÃO</t>
  </si>
  <si>
    <t>PROFUNDIDADE MÉDIA</t>
  </si>
  <si>
    <t>DIÂMETRO</t>
  </si>
  <si>
    <t>ALTURA</t>
  </si>
  <si>
    <t>COMPRIMENTO</t>
  </si>
  <si>
    <t>BDI Equipamentos (%)</t>
  </si>
  <si>
    <t>LARGURA/QTD.</t>
  </si>
  <si>
    <t>COMPOSIÇÕES DE CUSTOS</t>
  </si>
  <si>
    <t>2.6</t>
  </si>
  <si>
    <t>2.9</t>
  </si>
  <si>
    <t>2.10</t>
  </si>
  <si>
    <t>2.12</t>
  </si>
  <si>
    <t>2.13</t>
  </si>
  <si>
    <t>2.14</t>
  </si>
  <si>
    <t>2.15</t>
  </si>
  <si>
    <t>SERVIÇO AUTONOMO DE AGUA E ESGOTO</t>
  </si>
  <si>
    <t>,</t>
  </si>
  <si>
    <t>SINAPI</t>
  </si>
  <si>
    <t>REDE DE ESGOTO</t>
  </si>
  <si>
    <t>SANEAGO</t>
  </si>
  <si>
    <t>Conforme memorial de cálculo</t>
  </si>
  <si>
    <t>Uma unidade para cada ramal de ligação predial</t>
  </si>
  <si>
    <t>Uma unidade para cada Início de trecho (legenda TI do projeto)</t>
  </si>
  <si>
    <t>Média de 9m de tubo para cada ramal de ligação predial (conforme projeto)</t>
  </si>
  <si>
    <t>Extensão da Rede mais troncos verticais de visita para TIL de passagem (146 unid) e TIL de início de trecho (27 unid)</t>
  </si>
  <si>
    <t>UND</t>
  </si>
  <si>
    <t>INSTALAÇÃO DE TIL RADIAL DN 150</t>
  </si>
  <si>
    <t>MONTADOR</t>
  </si>
  <si>
    <t>PEDREIRO</t>
  </si>
  <si>
    <t>OPERADOR DE BETONEIRA</t>
  </si>
  <si>
    <t>AREIA MÉDIA</t>
  </si>
  <si>
    <t>CIMENTO PORTLAND COMUM CP-32</t>
  </si>
  <si>
    <t>PEDRA BRITADA No 01</t>
  </si>
  <si>
    <t>KG</t>
  </si>
  <si>
    <t>1.9</t>
  </si>
  <si>
    <t>AJUDANTE</t>
  </si>
  <si>
    <t>PREÇO/UND</t>
  </si>
  <si>
    <t>0011</t>
  </si>
  <si>
    <t>0004</t>
  </si>
  <si>
    <t>0005</t>
  </si>
  <si>
    <t>0008</t>
  </si>
  <si>
    <t>0032</t>
  </si>
  <si>
    <t>0104</t>
  </si>
  <si>
    <t>1215</t>
  </si>
  <si>
    <t>2386</t>
  </si>
  <si>
    <t>INSTALAÇÃO DE TIL DE PASSAGEM DIRETADN 150</t>
  </si>
  <si>
    <t>PROTEÇÃO PARA TIL (SEM FORNECIMENTO DE ANEL / TAMPÃO)</t>
  </si>
  <si>
    <t>AREIA GROSSA</t>
  </si>
  <si>
    <t>30032</t>
  </si>
  <si>
    <t>BETONEIRA ELETRICA 320L</t>
  </si>
  <si>
    <t>30008</t>
  </si>
  <si>
    <t>RETRO ESCAVADEIRA DE PNEUS</t>
  </si>
  <si>
    <t>II.09.17</t>
  </si>
  <si>
    <t>II.09.5</t>
  </si>
  <si>
    <t>II.09.3</t>
  </si>
  <si>
    <t>1.10</t>
  </si>
  <si>
    <t>ARMADOR</t>
  </si>
  <si>
    <t>0006</t>
  </si>
  <si>
    <t>0010</t>
  </si>
  <si>
    <t>2804</t>
  </si>
  <si>
    <t>POÇO DE VISITA EM ANÉIS DE CONCRETO DIAM 60CM (CHAMINÉ) e 90CM (BALÃO) INCL. ANEL E TAMPÃO - PROFUNDIDADE 1,50M</t>
  </si>
  <si>
    <t>II.08.2</t>
  </si>
  <si>
    <t>ARAME RECOZIDO 18</t>
  </si>
  <si>
    <t>1263</t>
  </si>
  <si>
    <t>DESMOLDANTE PARA CONCRETO</t>
  </si>
  <si>
    <t>L</t>
  </si>
  <si>
    <t>1858</t>
  </si>
  <si>
    <t>PONTALETE 3"x3"</t>
  </si>
  <si>
    <t>SARRAFO 10cm</t>
  </si>
  <si>
    <t>1968</t>
  </si>
  <si>
    <t xml:space="preserve">M </t>
  </si>
  <si>
    <t>PREGO 18X30</t>
  </si>
  <si>
    <t>1863</t>
  </si>
  <si>
    <t>2023</t>
  </si>
  <si>
    <t>TABUA PARA FORMA 30cm</t>
  </si>
  <si>
    <t>ANEL DE CONCRETO ARMADO DIAM 60cm ALT 40cm</t>
  </si>
  <si>
    <t>ANEL DE CONCRETO ARMADO DIAM 100cm ALT 50cm</t>
  </si>
  <si>
    <t>LAJE EXCENTRICA DN 1,10m FURO 0,60m E=12cm</t>
  </si>
  <si>
    <t>TAMPÃO E ANEL EM CONCRETO PRÉ MOLDADO</t>
  </si>
  <si>
    <t>31062</t>
  </si>
  <si>
    <t>CAMINHÃO MUNK COM CESTO</t>
  </si>
  <si>
    <t>VIBRADOR DE IMERSÃO - D = 35 mm</t>
  </si>
  <si>
    <t>30034</t>
  </si>
  <si>
    <t>30047</t>
  </si>
  <si>
    <t>SERRA CIRCULAR 12" COM BANCADA</t>
  </si>
  <si>
    <t>CAMINHÃO BASCULANTE 6 M3 - 10,5 T</t>
  </si>
  <si>
    <t>30036</t>
  </si>
  <si>
    <t>2442</t>
  </si>
  <si>
    <t>ACO CA-50 - 20,0 MM (3/4")</t>
  </si>
  <si>
    <t>0102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</si>
  <si>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</si>
  <si>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</si>
  <si>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</si>
  <si>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</si>
  <si>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</si>
  <si>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</si>
  <si>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</si>
  <si>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</si>
  <si>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</si>
  <si>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</si>
  <si>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</si>
  <si>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</si>
  <si>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</si>
  <si>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</si>
  <si>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</si>
  <si>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</si>
  <si>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</si>
  <si>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</si>
  <si>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</si>
  <si>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</si>
  <si>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</si>
  <si>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</si>
  <si>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</si>
  <si>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</si>
  <si>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</si>
  <si>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</si>
  <si>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</si>
  <si>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</si>
  <si>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</si>
  <si>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</si>
  <si>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</si>
  <si>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</si>
  <si>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</si>
  <si>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</si>
  <si>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</si>
  <si>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</si>
  <si>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</si>
  <si>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</si>
  <si>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</si>
  <si>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</si>
  <si>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SANEAGO / AGETOP</t>
  </si>
  <si>
    <t>SERVIÇOS PRELIMINARES / ADMINISTRAÇÃO</t>
  </si>
  <si>
    <t>BDI Redes de Esgoto (%)</t>
  </si>
  <si>
    <t>Comprimento x Largura</t>
  </si>
  <si>
    <t>Extensão da rede conforme projeto</t>
  </si>
  <si>
    <t>ENCARREGADO - (OBRAS CIVIS)  (5 MESES X 22 DIAS X 4H)</t>
  </si>
  <si>
    <t>MÊS 01</t>
  </si>
  <si>
    <t>MÊS 02</t>
  </si>
  <si>
    <t>MÊS 03</t>
  </si>
  <si>
    <t>LOCAÇÃO DE REDE DE ÁGUA OU ESGOTO</t>
  </si>
  <si>
    <t>POÇO DE VISITA EM ANÉIS DE CONCRETO DIAM 60CM (CHAMINÉ) e 90CM (BALÃO) INCL. ANEL E TAMPÃO - PROF. 1,50M</t>
  </si>
  <si>
    <t>42703</t>
  </si>
  <si>
    <t>INSTALAÇÃO DE TIL RADIAL DN 100</t>
  </si>
  <si>
    <t>7274</t>
  </si>
  <si>
    <t>TIL PARA LIGACAO PREDIAL, EM PVC, JE, BBB, DN 100 X 100 MM</t>
  </si>
  <si>
    <t>TIL TUBO QUEDA, EM PVC, JE, BBB, DN 100 X 100 MM,</t>
  </si>
  <si>
    <t>INSTALAÇÃO DE TIL DE PASSAGEM DIRETADN 100</t>
  </si>
  <si>
    <t>TIL TUBO QUEDA, EM PVC, JE, BBB, DN 150 X 150 MM,</t>
  </si>
  <si>
    <t>12531</t>
  </si>
  <si>
    <t>12547</t>
  </si>
  <si>
    <t>11649</t>
  </si>
  <si>
    <t>7276</t>
  </si>
  <si>
    <t>3.9</t>
  </si>
  <si>
    <t>3.10</t>
  </si>
  <si>
    <t>31 unid conforme projeto</t>
  </si>
  <si>
    <t>10unid conforme projeto</t>
  </si>
  <si>
    <t>9unid conforme projeto</t>
  </si>
  <si>
    <t>CONFORME PROJETO</t>
  </si>
  <si>
    <t>03 unid conforme projeto</t>
  </si>
  <si>
    <t>Referência: TABELA DE CUSTOS DE OBRAS CIVIS - DEZ./2018 DESONERADA; TABELA DE TERRAPLENAGEM, PAVIMENTAÇÃO E OBRAS DE ARTE ESPECIAIS - MAR/18- COM DESONERAÇÃO (T135) (CUSTOS DIRETOS); TABELA SINAPI COM DESONERAÇÃO JULHO/2019</t>
  </si>
  <si>
    <t>Cronograma 3 meses x 22 dias por mês x 4 horas por dia</t>
  </si>
  <si>
    <t>Cronograma 3meses x 22 dias por mês x 1 hora por dia</t>
  </si>
  <si>
    <t>CREA 17955/D - GO</t>
  </si>
  <si>
    <t xml:space="preserve">Eng. Civil RODOLFO ANTONIO FERREIRA DIAS JR </t>
  </si>
  <si>
    <t>TAMPAO COMPLETO PARA TIL, EM PVC, OCRE, DN 100 MM</t>
  </si>
  <si>
    <t>4.9</t>
  </si>
  <si>
    <t>REDE DE ÁGUA</t>
  </si>
  <si>
    <t>CURVA PVC PBA, JE, PB, 90 GRAUS, DN 50 / DE 60 MM, PARA REDE AGUA (NBR 10351)</t>
  </si>
  <si>
    <t>TE, PVC PBA, BBB, 90 GRAUS, DN 50 / DE 60 MM, PARA REDE AGUA (NBR 10351)</t>
  </si>
  <si>
    <t>REGISTRO GAVETA BRUTO EM LATAO FORJADO, BITOLA 2 " (REF 1509)</t>
  </si>
  <si>
    <t>ADAPTADOR, PVC PBA, BOLSA/ROSCA, JE, DN 50 / DE 60 MM</t>
  </si>
  <si>
    <t>LUVA DE CORRER, PVC PBA, JE, DN 50 / DE 60 MM, PARA REDE AGUA (NBR 10351)</t>
  </si>
  <si>
    <t xml:space="preserve">Válvula Redutora Pressão Água Modelo Pn-25 2.1/2 </t>
  </si>
  <si>
    <t>ORÇ</t>
  </si>
  <si>
    <t>3.12</t>
  </si>
  <si>
    <t>3.13</t>
  </si>
  <si>
    <t>MEMORIAL DE CÁLCULO - REDE COLETORA DE ESGOTOS E ÁGUA  LOTEAMENTO OSWALDO JOSE DE SOUZA</t>
  </si>
  <si>
    <t xml:space="preserve"> ADMINISTRAÇÃO</t>
  </si>
  <si>
    <t>BUCHA DE REDUÇÃO SOLDÁVEL LONGA 110 X 60 MMM</t>
  </si>
  <si>
    <t>SUB TOTAL</t>
  </si>
  <si>
    <t>Referência: TABELA DE CUSTOS DE OBRAS CIVIS -27/04/2023 S/ DESONERADA; TABELA DE TERRAPLENAGEM, PAVIMENTAÇÃO E OBRAS DE ARTE ESPECIAIS - 27/04/2023- S/ DESONERAÇÃO (T135) (CUSTOS DIRETOS); TABELA SINAPI S/DESONERAÇÃO 13/04/2023 TABELA SANEAGO_22-04</t>
  </si>
  <si>
    <t>SERVIÇO DE AGUA E ESGOTO</t>
  </si>
  <si>
    <t>10/052022</t>
  </si>
  <si>
    <t>ORÇAMENTO - REDE  DE ÁGUA BAIRRO NOVA ESPERANÇA</t>
  </si>
  <si>
    <t>Obra: CONSTRUÇÃO DA REDE  ÁGUA DO BAIRRO NOVA ESPERANÇA</t>
  </si>
  <si>
    <t>Endereço: BAIRRO NOVA ESPERANÇA</t>
  </si>
  <si>
    <t>Extensão da rede:  3.340,56m</t>
  </si>
  <si>
    <r>
      <t xml:space="preserve">Técnico Responsável: </t>
    </r>
    <r>
      <rPr>
        <sz val="10"/>
        <color rgb="FF000000"/>
        <rFont val="Arial"/>
        <family val="2"/>
      </rPr>
      <t>Eng. EDJAIMES MAGALHAES DE ARAUJO FILHO - CREA 1019109025/D- GO</t>
    </r>
  </si>
  <si>
    <t>SERVIÇO ÁGUA E ESGOTO</t>
  </si>
  <si>
    <t>Cronograma Físico-Financeiro REDE DE ÁGUA DO BAIRRO NOVA ESPERANÇA</t>
  </si>
  <si>
    <t>Eng. Civil EDJAIMES MAGALHAES DE ARAUJO</t>
  </si>
  <si>
    <t>CREA 1019109025/D - GO</t>
  </si>
  <si>
    <t>ASSENTAMENTO DE TUBO DE PVC PBA PARA REDE DE ÁGUA, DN 60 MM, JUNTA ELÁSTICA INTEGRADA, INSTALADO EM LOCAL COM NÍVEL BAIXO DE INTERFERÊNCIAS (NÃO INCLUI FORNECIMENTO). AF_11/2017</t>
  </si>
  <si>
    <t>FORNECIMENTO E INSTALAÇÃO DE PLACA DE OBRA COM CHAPA GALVANIZADA E EST M2 AS 314,85 RUTURA DE MADEIRA. AF_03/2022_PS</t>
  </si>
  <si>
    <t>EXECUÇÃO DE REFEITÓRIO EM CANTEIRO DE OBRA EM CHAPA DE MADEIRA COMPENS M2 AS
 ADA, NÃO INCLUSO MOBILIÁRIO E EQUIPAMENTOS. AF_02/2016</t>
  </si>
  <si>
    <t>TUBO PVC, SOLDAVEL, DE 60 MM, AGUA FRIA (NBR-5648)</t>
  </si>
  <si>
    <t>ENGENHEIRO CIVIL DE OBRA JUNIOR COM ENCARGOS COMPLEMENTARES</t>
  </si>
  <si>
    <t>ENG. CIVIL EDJAIMES MAGALHAES DE ARAUJO FILHO</t>
  </si>
  <si>
    <t>CREA 1019109025/D GO</t>
  </si>
  <si>
    <t>kIT CAVALETE PARA MEDIÇÃO DE ÁGUA - ENTRADA PRINCIPAL, EM PVC SOLDÁVEL UN CR 251,78 DN 20 (½") FORNECIMENTO E INSTALAÇÃO (EXCLUSIVE HIDRÔMETRO). AF_11/</t>
  </si>
  <si>
    <t>REGISTRO DE ESFERA, PVC, ROSCÁVEL, COM BORBOLETA, 3/4" - FORNECIMENTO UN CR 21,71 E INSTALAÇÃO. AF_08/2021</t>
  </si>
  <si>
    <t xml:space="preserve">HIDROMETRO UNIJATO / MEDIDOR DE AGUA, DN 1/2", VAZAO MAXIMA DE 1,5 M3/H, PARAAGUA POTAVEL FRIA, RELOJOARIA PLANA, CLASSE B, HORIZONTAL (SEM CONEXOES)
</t>
  </si>
  <si>
    <t>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</si>
</sst>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[$R$-416]\ * #,##0.00_-;\-[$R$-416]\ * #,##0.00_-;_-[$R$-416]\ * &quot;-&quot;??_-;_-@_-"/>
    <numFmt numFmtId="169" formatCode="0.0000"/>
  </numFmts>
  <fonts count="22">
    <font>
      <sz val="11"/>
      <color rgb="FF00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16"/>
      <color rgb="FF00682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82F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CEFF4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6" fillId="0" borderId="0" applyNumberFormat="0" applyBorder="0" applyProtection="0"/>
    <xf numFmtId="0" fontId="6" fillId="0" borderId="0" applyNumberFormat="0" applyBorder="0" applyProtection="0"/>
    <xf numFmtId="165" fontId="6" fillId="0" borderId="0" applyBorder="0" applyProtection="0"/>
    <xf numFmtId="165" fontId="6" fillId="0" borderId="0" applyBorder="0" applyProtection="0"/>
    <xf numFmtId="0" fontId="7" fillId="0" borderId="0" applyNumberFormat="0" applyBorder="0" applyProtection="0"/>
    <xf numFmtId="0" fontId="6" fillId="0" borderId="0" applyNumberFormat="0" applyBorder="0" applyProtection="0"/>
    <xf numFmtId="166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1" fillId="0" borderId="0"/>
    <xf numFmtId="9" fontId="1" fillId="0" borderId="0" applyFont="0" applyFill="0" applyBorder="0" applyAlignment="0" applyProtection="0"/>
    <xf numFmtId="0" fontId="9" fillId="0" borderId="0" applyNumberFormat="0" applyBorder="0" applyProtection="0"/>
    <xf numFmtId="167" fontId="9" fillId="0" borderId="0" applyBorder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 applyBorder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</cellStyleXfs>
  <cellXfs count="311">
    <xf numFmtId="0" fontId="0" fillId="0" borderId="0" xfId="0"/>
    <xf numFmtId="0" fontId="1" fillId="0" borderId="0" xfId="10" applyFont="1" applyFill="1" applyAlignment="1">
      <alignment horizontal="center"/>
    </xf>
    <xf numFmtId="0" fontId="1" fillId="0" borderId="0" xfId="10" applyFont="1" applyFill="1" applyAlignment="1">
      <alignment horizontal="left" vertical="center"/>
    </xf>
    <xf numFmtId="164" fontId="1" fillId="0" borderId="0" xfId="14" applyFont="1" applyFill="1" applyAlignment="1">
      <alignment vertical="center"/>
    </xf>
    <xf numFmtId="0" fontId="1" fillId="0" borderId="1" xfId="10" applyFont="1" applyFill="1" applyBorder="1" applyAlignment="1">
      <alignment horizontal="center"/>
    </xf>
    <xf numFmtId="0" fontId="1" fillId="0" borderId="1" xfId="10" applyFont="1" applyFill="1" applyBorder="1" applyAlignment="1">
      <alignment horizontal="left" vertical="center"/>
    </xf>
    <xf numFmtId="0" fontId="3" fillId="0" borderId="0" xfId="10" applyFont="1" applyFill="1" applyBorder="1" applyAlignment="1">
      <alignment horizontal="left" vertical="center"/>
    </xf>
    <xf numFmtId="0" fontId="1" fillId="0" borderId="1" xfId="0" applyFont="1" applyBorder="1"/>
    <xf numFmtId="0" fontId="12" fillId="6" borderId="7" xfId="10" applyFont="1" applyFill="1" applyBorder="1" applyAlignment="1">
      <alignment vertical="center" wrapText="1"/>
    </xf>
    <xf numFmtId="0" fontId="14" fillId="0" borderId="0" xfId="10" applyFont="1" applyFill="1" applyAlignment="1">
      <alignment vertical="center"/>
    </xf>
    <xf numFmtId="0" fontId="12" fillId="6" borderId="0" xfId="10" applyFont="1" applyFill="1" applyBorder="1" applyAlignment="1">
      <alignment vertical="center" wrapText="1"/>
    </xf>
    <xf numFmtId="14" fontId="14" fillId="7" borderId="9" xfId="10" applyNumberFormat="1" applyFont="1" applyFill="1" applyBorder="1" applyAlignment="1">
      <alignment horizontal="left" vertical="center" wrapText="1"/>
    </xf>
    <xf numFmtId="0" fontId="12" fillId="6" borderId="10" xfId="10" applyFont="1" applyFill="1" applyBorder="1" applyAlignment="1">
      <alignment vertical="center" wrapText="1"/>
    </xf>
    <xf numFmtId="0" fontId="12" fillId="7" borderId="16" xfId="10" applyFont="1" applyFill="1" applyBorder="1" applyAlignment="1">
      <alignment vertical="center" wrapText="1"/>
    </xf>
    <xf numFmtId="0" fontId="12" fillId="7" borderId="11" xfId="10" applyFont="1" applyFill="1" applyBorder="1" applyAlignment="1">
      <alignment vertical="center" wrapText="1"/>
    </xf>
    <xf numFmtId="0" fontId="15" fillId="0" borderId="0" xfId="10" applyFont="1" applyFill="1" applyBorder="1" applyAlignment="1">
      <alignment horizontal="center" wrapText="1"/>
    </xf>
    <xf numFmtId="0" fontId="15" fillId="0" borderId="0" xfId="10" applyFont="1" applyFill="1" applyBorder="1" applyAlignment="1">
      <alignment horizontal="center" vertical="center" wrapText="1"/>
    </xf>
    <xf numFmtId="2" fontId="15" fillId="0" borderId="0" xfId="14" applyNumberFormat="1" applyFont="1" applyFill="1" applyBorder="1" applyAlignment="1">
      <alignment horizontal="center" vertical="center" wrapText="1"/>
    </xf>
    <xf numFmtId="164" fontId="15" fillId="0" borderId="0" xfId="14" applyFont="1" applyFill="1" applyBorder="1" applyAlignment="1">
      <alignment horizontal="center" vertical="center" wrapText="1"/>
    </xf>
    <xf numFmtId="2" fontId="14" fillId="0" borderId="0" xfId="14" applyNumberFormat="1" applyFont="1" applyFill="1" applyAlignment="1">
      <alignment horizontal="center" vertical="center"/>
    </xf>
    <xf numFmtId="2" fontId="14" fillId="0" borderId="0" xfId="10" applyNumberFormat="1" applyFont="1" applyFill="1" applyAlignment="1">
      <alignment horizontal="center" vertical="center"/>
    </xf>
    <xf numFmtId="0" fontId="14" fillId="0" borderId="0" xfId="10" applyFont="1" applyFill="1" applyAlignment="1">
      <alignment horizontal="center"/>
    </xf>
    <xf numFmtId="0" fontId="14" fillId="0" borderId="0" xfId="10" applyFont="1" applyFill="1" applyAlignment="1">
      <alignment horizontal="left" vertical="center"/>
    </xf>
    <xf numFmtId="0" fontId="14" fillId="0" borderId="0" xfId="10" applyFont="1" applyFill="1" applyAlignment="1">
      <alignment horizontal="center" vertical="center"/>
    </xf>
    <xf numFmtId="164" fontId="14" fillId="0" borderId="0" xfId="14" applyFont="1" applyFill="1" applyAlignment="1">
      <alignment vertical="center"/>
    </xf>
    <xf numFmtId="49" fontId="15" fillId="3" borderId="5" xfId="1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10" fontId="3" fillId="8" borderId="25" xfId="0" applyNumberFormat="1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vertical="center"/>
    </xf>
    <xf numFmtId="164" fontId="3" fillId="8" borderId="21" xfId="14" applyFont="1" applyFill="1" applyBorder="1" applyAlignment="1" applyProtection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10" fontId="3" fillId="8" borderId="22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/>
    <xf numFmtId="44" fontId="3" fillId="0" borderId="21" xfId="17" applyFont="1" applyBorder="1" applyAlignment="1">
      <alignment horizontal="right"/>
    </xf>
    <xf numFmtId="0" fontId="15" fillId="0" borderId="0" xfId="10" applyFont="1" applyFill="1" applyBorder="1" applyAlignment="1">
      <alignment horizontal="center" vertical="center"/>
    </xf>
    <xf numFmtId="44" fontId="3" fillId="0" borderId="17" xfId="17" applyFont="1" applyBorder="1"/>
    <xf numFmtId="2" fontId="15" fillId="0" borderId="0" xfId="10" applyNumberFormat="1" applyFont="1" applyFill="1" applyBorder="1" applyAlignment="1">
      <alignment horizontal="center" vertical="center" wrapText="1"/>
    </xf>
    <xf numFmtId="164" fontId="3" fillId="0" borderId="0" xfId="14" applyFont="1" applyFill="1" applyAlignment="1">
      <alignment vertical="center"/>
    </xf>
    <xf numFmtId="2" fontId="3" fillId="3" borderId="5" xfId="14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vertical="center"/>
    </xf>
    <xf numFmtId="0" fontId="3" fillId="0" borderId="1" xfId="10" applyFont="1" applyFill="1" applyBorder="1" applyAlignment="1">
      <alignment horizontal="center"/>
    </xf>
    <xf numFmtId="0" fontId="17" fillId="0" borderId="0" xfId="10" applyFont="1" applyFill="1" applyBorder="1" applyAlignment="1">
      <alignment horizontal="center"/>
    </xf>
    <xf numFmtId="168" fontId="3" fillId="0" borderId="1" xfId="10" applyNumberFormat="1" applyFont="1" applyFill="1" applyBorder="1" applyAlignment="1">
      <alignment vertical="center" wrapText="1"/>
    </xf>
    <xf numFmtId="0" fontId="3" fillId="3" borderId="1" xfId="10" applyFont="1" applyFill="1" applyBorder="1" applyAlignment="1">
      <alignment horizontal="center" wrapText="1"/>
    </xf>
    <xf numFmtId="0" fontId="3" fillId="2" borderId="1" xfId="10" applyFont="1" applyFill="1" applyBorder="1" applyAlignment="1">
      <alignment horizontal="center"/>
    </xf>
    <xf numFmtId="164" fontId="3" fillId="2" borderId="1" xfId="14" applyFont="1" applyFill="1" applyBorder="1" applyAlignment="1">
      <alignment vertical="center"/>
    </xf>
    <xf numFmtId="2" fontId="1" fillId="2" borderId="1" xfId="14" applyNumberFormat="1" applyFont="1" applyFill="1" applyBorder="1" applyAlignment="1">
      <alignment horizontal="center" vertical="center"/>
    </xf>
    <xf numFmtId="168" fontId="3" fillId="2" borderId="1" xfId="10" applyNumberFormat="1" applyFont="1" applyFill="1" applyBorder="1" applyAlignment="1">
      <alignment vertical="center"/>
    </xf>
    <xf numFmtId="0" fontId="18" fillId="0" borderId="12" xfId="0" applyFont="1" applyBorder="1" applyAlignment="1">
      <alignment horizontal="center"/>
    </xf>
    <xf numFmtId="44" fontId="1" fillId="0" borderId="1" xfId="17" applyFont="1" applyFill="1" applyBorder="1" applyAlignment="1">
      <alignment vertical="center"/>
    </xf>
    <xf numFmtId="2" fontId="1" fillId="0" borderId="1" xfId="14" applyNumberFormat="1" applyFont="1" applyFill="1" applyBorder="1" applyAlignment="1">
      <alignment horizontal="center" vertical="center"/>
    </xf>
    <xf numFmtId="164" fontId="1" fillId="0" borderId="1" xfId="14" applyFont="1" applyFill="1" applyBorder="1" applyAlignment="1">
      <alignment vertical="center"/>
    </xf>
    <xf numFmtId="4" fontId="1" fillId="0" borderId="1" xfId="10" applyNumberFormat="1" applyFont="1" applyFill="1" applyBorder="1" applyAlignment="1">
      <alignment vertical="center"/>
    </xf>
    <xf numFmtId="0" fontId="1" fillId="4" borderId="1" xfId="10" applyFont="1" applyFill="1" applyBorder="1" applyAlignment="1">
      <alignment vertical="center"/>
    </xf>
    <xf numFmtId="2" fontId="3" fillId="2" borderId="1" xfId="14" applyNumberFormat="1" applyFont="1" applyFill="1" applyBorder="1" applyAlignment="1">
      <alignment horizontal="center" vertical="center"/>
    </xf>
    <xf numFmtId="168" fontId="3" fillId="0" borderId="1" xfId="10" applyNumberFormat="1" applyFont="1" applyFill="1" applyBorder="1" applyAlignment="1">
      <alignment vertical="center"/>
    </xf>
    <xf numFmtId="0" fontId="3" fillId="3" borderId="1" xfId="10" applyFont="1" applyFill="1" applyBorder="1" applyAlignment="1">
      <alignment vertical="center" wrapText="1"/>
    </xf>
    <xf numFmtId="2" fontId="3" fillId="3" borderId="1" xfId="14" applyNumberFormat="1" applyFont="1" applyFill="1" applyBorder="1" applyAlignment="1">
      <alignment horizontal="center" vertical="center" wrapText="1"/>
    </xf>
    <xf numFmtId="49" fontId="3" fillId="2" borderId="2" xfId="10" applyNumberFormat="1" applyFont="1" applyFill="1" applyBorder="1" applyAlignment="1">
      <alignment horizontal="center"/>
    </xf>
    <xf numFmtId="0" fontId="1" fillId="2" borderId="2" xfId="10" applyFont="1" applyFill="1" applyBorder="1" applyAlignment="1">
      <alignment vertical="center"/>
    </xf>
    <xf numFmtId="0" fontId="3" fillId="2" borderId="2" xfId="10" applyFont="1" applyFill="1" applyBorder="1" applyAlignment="1">
      <alignment vertical="center"/>
    </xf>
    <xf numFmtId="168" fontId="3" fillId="2" borderId="3" xfId="10" applyNumberFormat="1" applyFont="1" applyFill="1" applyBorder="1" applyAlignment="1">
      <alignment vertical="center"/>
    </xf>
    <xf numFmtId="0" fontId="1" fillId="0" borderId="0" xfId="10" applyFont="1" applyFill="1" applyBorder="1" applyAlignment="1">
      <alignment horizontal="center"/>
    </xf>
    <xf numFmtId="0" fontId="1" fillId="0" borderId="0" xfId="10" applyFont="1" applyFill="1" applyBorder="1" applyAlignment="1">
      <alignment horizontal="left" vertical="center"/>
    </xf>
    <xf numFmtId="0" fontId="1" fillId="0" borderId="0" xfId="10" applyFont="1" applyFill="1" applyBorder="1" applyAlignment="1">
      <alignment horizontal="center" vertical="center"/>
    </xf>
    <xf numFmtId="2" fontId="1" fillId="0" borderId="0" xfId="14" applyNumberFormat="1" applyFont="1" applyFill="1" applyBorder="1" applyAlignment="1">
      <alignment horizontal="center" vertical="center"/>
    </xf>
    <xf numFmtId="164" fontId="1" fillId="0" borderId="0" xfId="14" applyFont="1" applyFill="1" applyBorder="1" applyAlignment="1">
      <alignment vertical="center"/>
    </xf>
    <xf numFmtId="2" fontId="1" fillId="0" borderId="0" xfId="14" applyNumberFormat="1" applyFont="1" applyFill="1" applyAlignment="1">
      <alignment horizontal="center" vertical="center"/>
    </xf>
    <xf numFmtId="0" fontId="14" fillId="4" borderId="0" xfId="10" applyFont="1" applyFill="1" applyAlignment="1">
      <alignment vertical="center"/>
    </xf>
    <xf numFmtId="0" fontId="1" fillId="4" borderId="1" xfId="10" applyFont="1" applyFill="1" applyBorder="1" applyAlignment="1">
      <alignment horizontal="center"/>
    </xf>
    <xf numFmtId="2" fontId="1" fillId="0" borderId="1" xfId="17" applyNumberFormat="1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/>
    </xf>
    <xf numFmtId="44" fontId="1" fillId="4" borderId="1" xfId="17" applyFont="1" applyFill="1" applyBorder="1" applyAlignment="1">
      <alignment vertical="center"/>
    </xf>
    <xf numFmtId="2" fontId="1" fillId="4" borderId="1" xfId="17" applyNumberFormat="1" applyFont="1" applyFill="1" applyBorder="1" applyAlignment="1">
      <alignment horizontal="center" vertical="center"/>
    </xf>
    <xf numFmtId="168" fontId="1" fillId="4" borderId="1" xfId="10" applyNumberFormat="1" applyFont="1" applyFill="1" applyBorder="1" applyAlignment="1">
      <alignment vertical="center"/>
    </xf>
    <xf numFmtId="0" fontId="1" fillId="4" borderId="1" xfId="10" applyFont="1" applyFill="1" applyBorder="1" applyAlignment="1">
      <alignment horizontal="center" vertical="center"/>
    </xf>
    <xf numFmtId="2" fontId="1" fillId="4" borderId="1" xfId="14" applyNumberFormat="1" applyFont="1" applyFill="1" applyBorder="1" applyAlignment="1">
      <alignment horizontal="center" vertical="center"/>
    </xf>
    <xf numFmtId="0" fontId="1" fillId="0" borderId="0" xfId="10" applyFont="1" applyFill="1" applyAlignment="1">
      <alignment horizontal="center" vertical="center"/>
    </xf>
    <xf numFmtId="164" fontId="3" fillId="0" borderId="0" xfId="14" applyFont="1" applyFill="1" applyAlignment="1">
      <alignment horizontal="center" vertical="center"/>
    </xf>
    <xf numFmtId="164" fontId="3" fillId="0" borderId="9" xfId="14" applyFont="1" applyFill="1" applyBorder="1" applyAlignment="1">
      <alignment vertical="center"/>
    </xf>
    <xf numFmtId="0" fontId="3" fillId="0" borderId="12" xfId="10" applyFont="1" applyFill="1" applyBorder="1" applyAlignment="1">
      <alignment horizontal="center"/>
    </xf>
    <xf numFmtId="44" fontId="1" fillId="4" borderId="13" xfId="17" applyFont="1" applyFill="1" applyBorder="1"/>
    <xf numFmtId="44" fontId="1" fillId="4" borderId="1" xfId="17" applyFont="1" applyFill="1" applyBorder="1" applyAlignment="1">
      <alignment vertical="center" wrapText="1"/>
    </xf>
    <xf numFmtId="2" fontId="1" fillId="4" borderId="1" xfId="14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/>
    </xf>
    <xf numFmtId="2" fontId="3" fillId="3" borderId="1" xfId="14" applyNumberFormat="1" applyFont="1" applyFill="1" applyBorder="1" applyAlignment="1">
      <alignment horizontal="center" vertical="center"/>
    </xf>
    <xf numFmtId="2" fontId="1" fillId="0" borderId="0" xfId="14" applyNumberFormat="1" applyFont="1" applyFill="1" applyBorder="1" applyAlignment="1">
      <alignment horizontal="center" vertical="center" wrapText="1"/>
    </xf>
    <xf numFmtId="44" fontId="1" fillId="2" borderId="2" xfId="17" applyFont="1" applyFill="1" applyBorder="1" applyAlignment="1">
      <alignment vertical="center"/>
    </xf>
    <xf numFmtId="44" fontId="1" fillId="0" borderId="0" xfId="17" applyFont="1" applyFill="1" applyBorder="1" applyAlignment="1">
      <alignment horizontal="center" vertical="center"/>
    </xf>
    <xf numFmtId="44" fontId="1" fillId="0" borderId="0" xfId="17" applyFont="1" applyFill="1" applyAlignment="1">
      <alignment horizontal="center" vertical="center"/>
    </xf>
    <xf numFmtId="44" fontId="1" fillId="0" borderId="0" xfId="17" applyFont="1" applyFill="1" applyBorder="1" applyAlignment="1">
      <alignment horizontal="center" vertical="center" wrapText="1"/>
    </xf>
    <xf numFmtId="44" fontId="1" fillId="0" borderId="0" xfId="17" applyFont="1" applyFill="1" applyAlignment="1">
      <alignment vertical="center"/>
    </xf>
    <xf numFmtId="44" fontId="1" fillId="0" borderId="0" xfId="17" applyFont="1" applyFill="1" applyBorder="1" applyAlignment="1">
      <alignment vertical="center" wrapText="1"/>
    </xf>
    <xf numFmtId="44" fontId="1" fillId="3" borderId="5" xfId="17" applyFont="1" applyFill="1" applyBorder="1" applyAlignment="1">
      <alignment horizontal="center" vertical="center" wrapText="1"/>
    </xf>
    <xf numFmtId="44" fontId="1" fillId="2" borderId="1" xfId="17" applyFont="1" applyFill="1" applyBorder="1" applyAlignment="1">
      <alignment vertical="center"/>
    </xf>
    <xf numFmtId="44" fontId="1" fillId="4" borderId="1" xfId="17" applyFont="1" applyFill="1" applyBorder="1" applyAlignment="1">
      <alignment horizontal="center" vertical="center"/>
    </xf>
    <xf numFmtId="2" fontId="1" fillId="4" borderId="1" xfId="18" applyNumberFormat="1" applyFont="1" applyFill="1" applyBorder="1" applyAlignment="1">
      <alignment horizontal="center"/>
    </xf>
    <xf numFmtId="2" fontId="1" fillId="0" borderId="0" xfId="10" applyNumberFormat="1" applyFont="1" applyFill="1" applyAlignment="1">
      <alignment horizontal="center" vertical="center"/>
    </xf>
    <xf numFmtId="0" fontId="3" fillId="2" borderId="1" xfId="1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44" fontId="3" fillId="3" borderId="1" xfId="17" applyFont="1" applyFill="1" applyBorder="1" applyAlignment="1">
      <alignment horizontal="center" vertical="center"/>
    </xf>
    <xf numFmtId="164" fontId="3" fillId="3" borderId="1" xfId="14" applyFont="1" applyFill="1" applyBorder="1" applyAlignment="1">
      <alignment horizontal="center" vertical="center" wrapText="1"/>
    </xf>
    <xf numFmtId="2" fontId="1" fillId="4" borderId="1" xfId="14" applyNumberFormat="1" applyFont="1" applyFill="1" applyBorder="1" applyAlignment="1">
      <alignment vertical="center"/>
    </xf>
    <xf numFmtId="2" fontId="1" fillId="0" borderId="1" xfId="17" applyNumberFormat="1" applyFont="1" applyFill="1" applyBorder="1" applyAlignment="1">
      <alignment vertical="center"/>
    </xf>
    <xf numFmtId="0" fontId="1" fillId="0" borderId="0" xfId="10" applyFont="1" applyFill="1" applyAlignment="1">
      <alignment horizontal="center" vertical="center"/>
    </xf>
    <xf numFmtId="0" fontId="1" fillId="0" borderId="0" xfId="10" applyFont="1" applyFill="1" applyAlignment="1">
      <alignment horizontal="center" vertical="center"/>
    </xf>
    <xf numFmtId="0" fontId="3" fillId="6" borderId="7" xfId="10" applyFont="1" applyFill="1" applyBorder="1" applyAlignment="1">
      <alignment vertical="center" wrapText="1"/>
    </xf>
    <xf numFmtId="0" fontId="3" fillId="7" borderId="7" xfId="10" applyFont="1" applyFill="1" applyBorder="1" applyAlignment="1">
      <alignment vertical="center" wrapText="1"/>
    </xf>
    <xf numFmtId="0" fontId="1" fillId="0" borderId="0" xfId="10" applyFont="1" applyFill="1" applyAlignment="1">
      <alignment vertical="center"/>
    </xf>
    <xf numFmtId="0" fontId="3" fillId="6" borderId="0" xfId="10" applyFont="1" applyFill="1" applyBorder="1" applyAlignment="1">
      <alignment vertical="center" wrapText="1"/>
    </xf>
    <xf numFmtId="0" fontId="3" fillId="7" borderId="0" xfId="10" applyFont="1" applyFill="1" applyBorder="1" applyAlignment="1">
      <alignment vertical="center" wrapText="1"/>
    </xf>
    <xf numFmtId="0" fontId="3" fillId="6" borderId="10" xfId="10" applyFont="1" applyFill="1" applyBorder="1" applyAlignment="1">
      <alignment vertical="center" wrapText="1"/>
    </xf>
    <xf numFmtId="0" fontId="3" fillId="7" borderId="10" xfId="10" applyFont="1" applyFill="1" applyBorder="1" applyAlignment="1">
      <alignment vertical="center" wrapText="1"/>
    </xf>
    <xf numFmtId="0" fontId="3" fillId="0" borderId="0" xfId="10" applyFont="1" applyFill="1" applyBorder="1" applyAlignment="1">
      <alignment horizontal="center" wrapText="1"/>
    </xf>
    <xf numFmtId="0" fontId="3" fillId="0" borderId="0" xfId="10" applyFont="1" applyFill="1" applyBorder="1" applyAlignment="1">
      <alignment horizontal="center" vertical="center" wrapText="1"/>
    </xf>
    <xf numFmtId="2" fontId="3" fillId="0" borderId="0" xfId="14" applyNumberFormat="1" applyFont="1" applyFill="1" applyBorder="1" applyAlignment="1">
      <alignment horizontal="center" vertical="center" wrapText="1"/>
    </xf>
    <xf numFmtId="164" fontId="3" fillId="0" borderId="0" xfId="14" applyFont="1" applyFill="1" applyBorder="1" applyAlignment="1">
      <alignment horizontal="center" vertical="center" wrapText="1"/>
    </xf>
    <xf numFmtId="0" fontId="3" fillId="0" borderId="0" xfId="10" applyFont="1" applyFill="1" applyBorder="1" applyAlignment="1">
      <alignment horizontal="center"/>
    </xf>
    <xf numFmtId="0" fontId="1" fillId="0" borderId="0" xfId="10" applyFont="1" applyFill="1" applyBorder="1" applyAlignment="1">
      <alignment horizontal="left" vertical="center" wrapText="1"/>
    </xf>
    <xf numFmtId="0" fontId="3" fillId="0" borderId="0" xfId="10" applyFont="1" applyFill="1" applyBorder="1" applyAlignment="1">
      <alignment vertical="center"/>
    </xf>
    <xf numFmtId="0" fontId="3" fillId="0" borderId="0" xfId="10" applyFont="1" applyFill="1" applyBorder="1" applyAlignment="1">
      <alignment horizontal="center" vertical="center"/>
    </xf>
    <xf numFmtId="9" fontId="3" fillId="0" borderId="0" xfId="18" applyFont="1" applyFill="1" applyBorder="1" applyAlignment="1">
      <alignment vertical="center"/>
    </xf>
    <xf numFmtId="49" fontId="3" fillId="3" borderId="5" xfId="10" applyNumberFormat="1" applyFont="1" applyFill="1" applyBorder="1" applyAlignment="1">
      <alignment horizontal="center" vertical="center"/>
    </xf>
    <xf numFmtId="4" fontId="3" fillId="3" borderId="5" xfId="10" applyNumberFormat="1" applyFont="1" applyFill="1" applyBorder="1" applyAlignment="1">
      <alignment horizontal="center" vertical="center" wrapText="1"/>
    </xf>
    <xf numFmtId="4" fontId="3" fillId="3" borderId="4" xfId="10" applyNumberFormat="1" applyFont="1" applyFill="1" applyBorder="1" applyAlignment="1">
      <alignment horizontal="center" vertical="center"/>
    </xf>
    <xf numFmtId="0" fontId="11" fillId="0" borderId="1" xfId="0" applyFont="1" applyBorder="1" applyAlignment="1"/>
    <xf numFmtId="2" fontId="1" fillId="7" borderId="9" xfId="14" applyNumberFormat="1" applyFont="1" applyFill="1" applyBorder="1" applyAlignment="1">
      <alignment vertical="center" wrapText="1"/>
    </xf>
    <xf numFmtId="2" fontId="1" fillId="7" borderId="11" xfId="14" applyNumberFormat="1" applyFont="1" applyFill="1" applyBorder="1" applyAlignment="1">
      <alignment vertical="center" wrapText="1"/>
    </xf>
    <xf numFmtId="44" fontId="3" fillId="0" borderId="1" xfId="17" applyFont="1" applyFill="1" applyBorder="1" applyAlignment="1">
      <alignment horizontal="center" vertical="center"/>
    </xf>
    <xf numFmtId="44" fontId="11" fillId="0" borderId="13" xfId="17" applyFont="1" applyBorder="1" applyAlignment="1"/>
    <xf numFmtId="0" fontId="11" fillId="0" borderId="1" xfId="0" applyFont="1" applyBorder="1"/>
    <xf numFmtId="2" fontId="1" fillId="7" borderId="8" xfId="14" applyNumberFormat="1" applyFont="1" applyFill="1" applyBorder="1" applyAlignment="1">
      <alignment vertical="center" wrapText="1"/>
    </xf>
    <xf numFmtId="2" fontId="1" fillId="4" borderId="1" xfId="17" applyNumberFormat="1" applyFont="1" applyFill="1" applyBorder="1"/>
    <xf numFmtId="0" fontId="3" fillId="0" borderId="0" xfId="10" applyFont="1" applyFill="1" applyBorder="1" applyAlignment="1">
      <alignment horizontal="left" vertical="center" wrapText="1"/>
    </xf>
    <xf numFmtId="2" fontId="1" fillId="0" borderId="0" xfId="14" applyNumberFormat="1" applyFont="1" applyFill="1" applyAlignment="1">
      <alignment horizontal="center" vertical="center"/>
    </xf>
    <xf numFmtId="0" fontId="1" fillId="0" borderId="0" xfId="10" applyFont="1" applyFill="1" applyAlignment="1">
      <alignment horizontal="center" vertical="center"/>
    </xf>
    <xf numFmtId="0" fontId="3" fillId="3" borderId="1" xfId="10" applyFont="1" applyFill="1" applyBorder="1" applyAlignment="1">
      <alignment horizontal="center" vertical="center" wrapText="1"/>
    </xf>
    <xf numFmtId="0" fontId="3" fillId="0" borderId="0" xfId="10" applyFont="1" applyFill="1" applyBorder="1" applyAlignment="1">
      <alignment vertical="center" wrapText="1"/>
    </xf>
    <xf numFmtId="0" fontId="3" fillId="0" borderId="10" xfId="10" applyFont="1" applyFill="1" applyBorder="1" applyAlignment="1">
      <alignment vertical="center" wrapText="1"/>
    </xf>
    <xf numFmtId="164" fontId="3" fillId="0" borderId="0" xfId="14" applyFont="1" applyFill="1" applyBorder="1" applyAlignment="1">
      <alignment vertical="center"/>
    </xf>
    <xf numFmtId="0" fontId="0" fillId="0" borderId="0" xfId="0" applyBorder="1"/>
    <xf numFmtId="10" fontId="1" fillId="0" borderId="17" xfId="14" applyNumberFormat="1" applyFont="1" applyFill="1" applyBorder="1" applyAlignment="1" applyProtection="1">
      <alignment horizontal="left"/>
    </xf>
    <xf numFmtId="2" fontId="3" fillId="0" borderId="0" xfId="1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10" applyFont="1" applyFill="1" applyBorder="1" applyAlignment="1">
      <alignment vertical="center" wrapText="1"/>
    </xf>
    <xf numFmtId="49" fontId="1" fillId="0" borderId="28" xfId="0" applyNumberFormat="1" applyFont="1" applyBorder="1" applyAlignment="1">
      <alignment horizontal="center"/>
    </xf>
    <xf numFmtId="10" fontId="1" fillId="0" borderId="17" xfId="0" applyNumberFormat="1" applyFont="1" applyBorder="1" applyAlignment="1">
      <alignment horizontal="left"/>
    </xf>
    <xf numFmtId="10" fontId="1" fillId="0" borderId="29" xfId="14" applyNumberFormat="1" applyFont="1" applyFill="1" applyBorder="1" applyAlignment="1" applyProtection="1">
      <alignment horizontal="center"/>
    </xf>
    <xf numFmtId="10" fontId="11" fillId="0" borderId="0" xfId="18" applyNumberFormat="1" applyFont="1"/>
    <xf numFmtId="49" fontId="1" fillId="0" borderId="20" xfId="0" applyNumberFormat="1" applyFont="1" applyBorder="1" applyAlignment="1">
      <alignment horizontal="center"/>
    </xf>
    <xf numFmtId="10" fontId="1" fillId="0" borderId="30" xfId="14" applyNumberFormat="1" applyFont="1" applyFill="1" applyBorder="1" applyAlignment="1" applyProtection="1">
      <alignment horizontal="center"/>
    </xf>
    <xf numFmtId="0" fontId="11" fillId="0" borderId="31" xfId="0" applyFont="1" applyBorder="1"/>
    <xf numFmtId="0" fontId="3" fillId="0" borderId="10" xfId="10" applyFont="1" applyFill="1" applyBorder="1" applyAlignment="1">
      <alignment vertical="center" wrapText="1"/>
    </xf>
    <xf numFmtId="0" fontId="12" fillId="7" borderId="10" xfId="10" applyFont="1" applyFill="1" applyBorder="1" applyAlignment="1">
      <alignment vertical="center" wrapText="1"/>
    </xf>
    <xf numFmtId="10" fontId="3" fillId="5" borderId="18" xfId="18" applyNumberFormat="1" applyFont="1" applyFill="1" applyBorder="1" applyAlignment="1">
      <alignment horizontal="center" vertical="center" wrapText="1"/>
    </xf>
    <xf numFmtId="0" fontId="1" fillId="0" borderId="0" xfId="10" applyFont="1" applyFill="1" applyBorder="1" applyAlignment="1">
      <alignment vertical="center"/>
    </xf>
    <xf numFmtId="0" fontId="1" fillId="4" borderId="0" xfId="10" applyFont="1" applyFill="1" applyBorder="1" applyAlignment="1">
      <alignment vertical="center"/>
    </xf>
    <xf numFmtId="0" fontId="3" fillId="2" borderId="35" xfId="10" applyFont="1" applyFill="1" applyBorder="1" applyAlignment="1">
      <alignment horizontal="center"/>
    </xf>
    <xf numFmtId="2" fontId="3" fillId="2" borderId="36" xfId="10" applyNumberFormat="1" applyFont="1" applyFill="1" applyBorder="1" applyAlignment="1">
      <alignment horizontal="center" vertical="center"/>
    </xf>
    <xf numFmtId="0" fontId="1" fillId="4" borderId="35" xfId="10" applyFont="1" applyFill="1" applyBorder="1" applyAlignment="1">
      <alignment horizontal="center"/>
    </xf>
    <xf numFmtId="10" fontId="1" fillId="4" borderId="36" xfId="18" applyNumberFormat="1" applyFont="1" applyFill="1" applyBorder="1" applyAlignment="1">
      <alignment horizontal="center" vertical="center"/>
    </xf>
    <xf numFmtId="0" fontId="3" fillId="0" borderId="35" xfId="10" applyFont="1" applyFill="1" applyBorder="1" applyAlignment="1">
      <alignment horizontal="center"/>
    </xf>
    <xf numFmtId="10" fontId="3" fillId="4" borderId="36" xfId="18" applyNumberFormat="1" applyFont="1" applyFill="1" applyBorder="1" applyAlignment="1">
      <alignment horizontal="center" vertical="center"/>
    </xf>
    <xf numFmtId="49" fontId="3" fillId="2" borderId="37" xfId="10" applyNumberFormat="1" applyFont="1" applyFill="1" applyBorder="1" applyAlignment="1">
      <alignment horizontal="left"/>
    </xf>
    <xf numFmtId="0" fontId="12" fillId="6" borderId="14" xfId="10" applyFont="1" applyFill="1" applyBorder="1" applyAlignment="1">
      <alignment vertical="center" wrapText="1"/>
    </xf>
    <xf numFmtId="0" fontId="12" fillId="6" borderId="15" xfId="10" applyFont="1" applyFill="1" applyBorder="1" applyAlignment="1">
      <alignment vertical="center" wrapText="1"/>
    </xf>
    <xf numFmtId="0" fontId="12" fillId="6" borderId="16" xfId="10" applyFont="1" applyFill="1" applyBorder="1" applyAlignment="1">
      <alignment vertical="center" wrapText="1"/>
    </xf>
    <xf numFmtId="0" fontId="11" fillId="0" borderId="0" xfId="0" applyFont="1" applyBorder="1"/>
    <xf numFmtId="44" fontId="11" fillId="0" borderId="0" xfId="0" applyNumberFormat="1" applyFont="1" applyBorder="1"/>
    <xf numFmtId="44" fontId="0" fillId="0" borderId="0" xfId="0" applyNumberFormat="1" applyBorder="1"/>
    <xf numFmtId="0" fontId="13" fillId="7" borderId="7" xfId="10" applyFont="1" applyFill="1" applyBorder="1" applyAlignment="1">
      <alignment vertical="center" wrapText="1"/>
    </xf>
    <xf numFmtId="0" fontId="13" fillId="7" borderId="8" xfId="10" applyFont="1" applyFill="1" applyBorder="1" applyAlignment="1">
      <alignment vertical="center" wrapText="1"/>
    </xf>
    <xf numFmtId="0" fontId="13" fillId="7" borderId="0" xfId="10" applyFont="1" applyFill="1" applyBorder="1" applyAlignment="1">
      <alignment vertical="center" wrapText="1"/>
    </xf>
    <xf numFmtId="0" fontId="13" fillId="7" borderId="9" xfId="10" applyFont="1" applyFill="1" applyBorder="1" applyAlignment="1">
      <alignment vertical="center" wrapText="1"/>
    </xf>
    <xf numFmtId="0" fontId="13" fillId="7" borderId="14" xfId="10" applyFont="1" applyFill="1" applyBorder="1" applyAlignment="1">
      <alignment vertical="center" wrapText="1"/>
    </xf>
    <xf numFmtId="14" fontId="14" fillId="7" borderId="38" xfId="10" applyNumberFormat="1" applyFont="1" applyFill="1" applyBorder="1" applyAlignment="1">
      <alignment vertical="center" wrapText="1"/>
    </xf>
    <xf numFmtId="0" fontId="13" fillId="7" borderId="15" xfId="10" applyFont="1" applyFill="1" applyBorder="1" applyAlignment="1">
      <alignment vertical="center" wrapText="1"/>
    </xf>
    <xf numFmtId="0" fontId="13" fillId="7" borderId="16" xfId="10" applyFont="1" applyFill="1" applyBorder="1" applyAlignment="1">
      <alignment vertical="center" wrapText="1"/>
    </xf>
    <xf numFmtId="0" fontId="13" fillId="7" borderId="10" xfId="10" applyFont="1" applyFill="1" applyBorder="1" applyAlignment="1">
      <alignment vertical="center" wrapText="1"/>
    </xf>
    <xf numFmtId="0" fontId="13" fillId="7" borderId="11" xfId="10" applyFont="1" applyFill="1" applyBorder="1" applyAlignment="1">
      <alignment vertical="center" wrapText="1"/>
    </xf>
    <xf numFmtId="0" fontId="1" fillId="0" borderId="0" xfId="10" applyFont="1" applyFill="1" applyAlignment="1">
      <alignment horizontal="center" vertical="center"/>
    </xf>
    <xf numFmtId="0" fontId="1" fillId="4" borderId="13" xfId="10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center" vertical="center" wrapText="1"/>
    </xf>
    <xf numFmtId="0" fontId="1" fillId="2" borderId="2" xfId="1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3" fillId="0" borderId="0" xfId="10" applyFont="1" applyFill="1" applyBorder="1" applyAlignment="1">
      <alignment horizontal="left" vertical="center" wrapText="1"/>
    </xf>
    <xf numFmtId="0" fontId="3" fillId="0" borderId="0" xfId="10" applyFont="1" applyFill="1" applyBorder="1" applyAlignment="1">
      <alignment vertical="center" wrapText="1"/>
    </xf>
    <xf numFmtId="0" fontId="1" fillId="0" borderId="0" xfId="10" applyFont="1" applyFill="1" applyBorder="1" applyAlignment="1">
      <alignment horizontal="center" vertical="center"/>
    </xf>
    <xf numFmtId="0" fontId="12" fillId="7" borderId="10" xfId="10" applyFont="1" applyFill="1" applyBorder="1" applyAlignment="1">
      <alignment vertical="center" wrapText="1"/>
    </xf>
    <xf numFmtId="0" fontId="1" fillId="0" borderId="0" xfId="10" applyFont="1" applyFill="1" applyBorder="1" applyAlignment="1">
      <alignment horizontal="center" vertical="center" wrapText="1"/>
    </xf>
    <xf numFmtId="14" fontId="14" fillId="7" borderId="16" xfId="10" applyNumberFormat="1" applyFont="1" applyFill="1" applyBorder="1" applyAlignment="1">
      <alignment horizontal="left" vertical="center" wrapText="1"/>
    </xf>
    <xf numFmtId="14" fontId="14" fillId="7" borderId="11" xfId="10" applyNumberFormat="1" applyFont="1" applyFill="1" applyBorder="1" applyAlignment="1">
      <alignment horizontal="left" vertical="center" wrapText="1"/>
    </xf>
    <xf numFmtId="0" fontId="1" fillId="0" borderId="17" xfId="0" applyFont="1" applyBorder="1"/>
    <xf numFmtId="0" fontId="3" fillId="0" borderId="0" xfId="10" applyFont="1" applyFill="1" applyBorder="1" applyAlignment="1">
      <alignment vertical="center" wrapText="1"/>
    </xf>
    <xf numFmtId="0" fontId="1" fillId="0" borderId="32" xfId="0" applyFont="1" applyBorder="1" applyAlignment="1">
      <alignment horizontal="left" wrapText="1"/>
    </xf>
    <xf numFmtId="0" fontId="0" fillId="0" borderId="1" xfId="0" applyBorder="1"/>
    <xf numFmtId="0" fontId="1" fillId="4" borderId="13" xfId="10" applyFont="1" applyFill="1" applyBorder="1" applyAlignment="1">
      <alignment horizontal="center" vertical="center"/>
    </xf>
    <xf numFmtId="169" fontId="1" fillId="4" borderId="1" xfId="17" applyNumberFormat="1" applyFont="1" applyFill="1" applyBorder="1" applyAlignment="1">
      <alignment horizontal="center" vertical="center"/>
    </xf>
    <xf numFmtId="169" fontId="1" fillId="0" borderId="0" xfId="0" applyNumberFormat="1" applyFont="1" applyAlignment="1">
      <alignment horizontal="center"/>
    </xf>
    <xf numFmtId="49" fontId="1" fillId="4" borderId="12" xfId="10" applyNumberFormat="1" applyFont="1" applyFill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0" fontId="1" fillId="4" borderId="1" xfId="10" applyFont="1" applyFill="1" applyBorder="1" applyAlignment="1">
      <alignment vertical="center" wrapText="1"/>
    </xf>
    <xf numFmtId="10" fontId="1" fillId="4" borderId="1" xfId="18" applyNumberFormat="1" applyFont="1" applyFill="1" applyBorder="1" applyAlignment="1">
      <alignment horizontal="center" vertical="center"/>
    </xf>
    <xf numFmtId="0" fontId="1" fillId="0" borderId="41" xfId="1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4" borderId="13" xfId="14" applyFont="1" applyFill="1" applyBorder="1" applyAlignment="1">
      <alignment horizontal="center" vertical="center"/>
    </xf>
    <xf numFmtId="164" fontId="1" fillId="4" borderId="1" xfId="14" applyFont="1" applyFill="1" applyBorder="1"/>
    <xf numFmtId="164" fontId="1" fillId="4" borderId="1" xfId="14" applyFont="1" applyFill="1" applyBorder="1" applyAlignment="1">
      <alignment horizontal="center"/>
    </xf>
    <xf numFmtId="2" fontId="1" fillId="0" borderId="0" xfId="14" applyNumberFormat="1" applyFont="1" applyFill="1" applyBorder="1" applyAlignment="1">
      <alignment horizontal="center" vertical="center"/>
    </xf>
    <xf numFmtId="10" fontId="3" fillId="4" borderId="0" xfId="18" applyNumberFormat="1" applyFont="1" applyFill="1" applyBorder="1" applyAlignment="1">
      <alignment horizontal="center" vertical="center" wrapText="1"/>
    </xf>
    <xf numFmtId="2" fontId="1" fillId="4" borderId="0" xfId="14" applyNumberFormat="1" applyFont="1" applyFill="1" applyBorder="1" applyAlignment="1">
      <alignment horizontal="center" vertical="center"/>
    </xf>
    <xf numFmtId="10" fontId="15" fillId="4" borderId="0" xfId="18" applyNumberFormat="1" applyFont="1" applyFill="1" applyBorder="1" applyAlignment="1">
      <alignment horizontal="center" vertical="center" wrapText="1"/>
    </xf>
    <xf numFmtId="164" fontId="3" fillId="4" borderId="0" xfId="14" applyFont="1" applyFill="1" applyBorder="1" applyAlignment="1">
      <alignment horizontal="center" vertical="center"/>
    </xf>
    <xf numFmtId="0" fontId="3" fillId="4" borderId="0" xfId="10" applyFont="1" applyFill="1" applyBorder="1" applyAlignment="1">
      <alignment vertical="center"/>
    </xf>
    <xf numFmtId="9" fontId="3" fillId="4" borderId="0" xfId="18" applyFont="1" applyFill="1" applyBorder="1" applyAlignment="1">
      <alignment vertical="center"/>
    </xf>
    <xf numFmtId="164" fontId="3" fillId="4" borderId="0" xfId="14" applyFont="1" applyFill="1" applyBorder="1" applyAlignment="1">
      <alignment vertical="center"/>
    </xf>
    <xf numFmtId="0" fontId="0" fillId="0" borderId="0" xfId="0" applyAlignment="1">
      <alignment horizontal="center"/>
    </xf>
    <xf numFmtId="168" fontId="1" fillId="3" borderId="1" xfId="10" applyNumberFormat="1" applyFont="1" applyFill="1" applyBorder="1" applyAlignment="1">
      <alignment vertical="center"/>
    </xf>
    <xf numFmtId="2" fontId="1" fillId="2" borderId="36" xfId="1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" fillId="0" borderId="1" xfId="17" applyFont="1" applyBorder="1" applyAlignment="1">
      <alignment horizontal="center" vertical="center"/>
    </xf>
    <xf numFmtId="44" fontId="1" fillId="0" borderId="1" xfId="17" applyFont="1" applyBorder="1" applyAlignment="1">
      <alignment horizontal="right"/>
    </xf>
    <xf numFmtId="0" fontId="3" fillId="0" borderId="35" xfId="1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4" fontId="3" fillId="0" borderId="1" xfId="10" applyNumberFormat="1" applyFont="1" applyFill="1" applyBorder="1" applyAlignment="1">
      <alignment vertical="center"/>
    </xf>
    <xf numFmtId="2" fontId="3" fillId="4" borderId="1" xfId="14" applyNumberFormat="1" applyFont="1" applyFill="1" applyBorder="1" applyAlignment="1">
      <alignment horizontal="center" vertical="center"/>
    </xf>
    <xf numFmtId="0" fontId="1" fillId="9" borderId="35" xfId="10" applyFont="1" applyFill="1" applyBorder="1" applyAlignment="1">
      <alignment horizontal="center"/>
    </xf>
    <xf numFmtId="0" fontId="19" fillId="9" borderId="12" xfId="0" applyFont="1" applyFill="1" applyBorder="1" applyAlignment="1">
      <alignment horizontal="center" vertical="center"/>
    </xf>
    <xf numFmtId="44" fontId="1" fillId="9" borderId="1" xfId="17" applyFont="1" applyFill="1" applyBorder="1" applyAlignment="1">
      <alignment vertical="center"/>
    </xf>
    <xf numFmtId="2" fontId="1" fillId="9" borderId="1" xfId="14" applyNumberFormat="1" applyFont="1" applyFill="1" applyBorder="1" applyAlignment="1">
      <alignment horizontal="center" vertical="center"/>
    </xf>
    <xf numFmtId="10" fontId="1" fillId="9" borderId="36" xfId="18" applyNumberFormat="1" applyFont="1" applyFill="1" applyBorder="1" applyAlignment="1">
      <alignment horizontal="center" vertical="center"/>
    </xf>
    <xf numFmtId="0" fontId="1" fillId="9" borderId="0" xfId="10" applyFont="1" applyFill="1" applyBorder="1" applyAlignment="1">
      <alignment vertical="center"/>
    </xf>
    <xf numFmtId="10" fontId="1" fillId="9" borderId="1" xfId="18" applyNumberFormat="1" applyFont="1" applyFill="1" applyBorder="1" applyAlignment="1">
      <alignment horizontal="center" vertical="center"/>
    </xf>
    <xf numFmtId="2" fontId="1" fillId="9" borderId="0" xfId="10" applyNumberFormat="1" applyFont="1" applyFill="1" applyBorder="1" applyAlignment="1">
      <alignment vertical="center"/>
    </xf>
    <xf numFmtId="0" fontId="19" fillId="9" borderId="12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wrapText="1"/>
    </xf>
    <xf numFmtId="0" fontId="1" fillId="9" borderId="1" xfId="10" applyFont="1" applyFill="1" applyBorder="1" applyAlignment="1">
      <alignment horizontal="center" vertical="center" wrapText="1"/>
    </xf>
    <xf numFmtId="44" fontId="1" fillId="9" borderId="1" xfId="17" applyFont="1" applyFill="1" applyBorder="1" applyAlignment="1">
      <alignment vertical="center" wrapText="1"/>
    </xf>
    <xf numFmtId="168" fontId="1" fillId="9" borderId="1" xfId="10" applyNumberFormat="1" applyFont="1" applyFill="1" applyBorder="1" applyAlignment="1">
      <alignment vertical="center"/>
    </xf>
    <xf numFmtId="9" fontId="3" fillId="2" borderId="3" xfId="18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horizontal="center" vertical="center"/>
    </xf>
    <xf numFmtId="0" fontId="1" fillId="0" borderId="0" xfId="10" applyFont="1" applyFill="1" applyAlignment="1">
      <alignment horizontal="center" vertical="center"/>
    </xf>
    <xf numFmtId="14" fontId="1" fillId="7" borderId="7" xfId="10" applyNumberFormat="1" applyFont="1" applyFill="1" applyBorder="1" applyAlignment="1">
      <alignment horizontal="center" vertical="center" wrapText="1"/>
    </xf>
    <xf numFmtId="14" fontId="1" fillId="7" borderId="0" xfId="10" applyNumberFormat="1" applyFont="1" applyFill="1" applyBorder="1" applyAlignment="1">
      <alignment horizontal="center" vertical="center" wrapText="1"/>
    </xf>
    <xf numFmtId="14" fontId="1" fillId="7" borderId="10" xfId="10" applyNumberFormat="1" applyFont="1" applyFill="1" applyBorder="1" applyAlignment="1">
      <alignment horizontal="center" vertical="center" wrapText="1"/>
    </xf>
    <xf numFmtId="14" fontId="1" fillId="7" borderId="14" xfId="10" applyNumberFormat="1" applyFont="1" applyFill="1" applyBorder="1" applyAlignment="1">
      <alignment horizontal="center" vertical="center" wrapText="1"/>
    </xf>
    <xf numFmtId="14" fontId="1" fillId="7" borderId="15" xfId="10" applyNumberFormat="1" applyFont="1" applyFill="1" applyBorder="1" applyAlignment="1">
      <alignment horizontal="center" vertical="center" wrapText="1"/>
    </xf>
    <xf numFmtId="14" fontId="1" fillId="7" borderId="16" xfId="10" applyNumberFormat="1" applyFont="1" applyFill="1" applyBorder="1" applyAlignment="1">
      <alignment horizontal="center" vertical="center" wrapText="1"/>
    </xf>
    <xf numFmtId="0" fontId="3" fillId="0" borderId="10" xfId="10" applyFont="1" applyFill="1" applyBorder="1" applyAlignment="1">
      <alignment horizontal="left" vertical="center" wrapText="1"/>
    </xf>
    <xf numFmtId="0" fontId="13" fillId="7" borderId="7" xfId="10" applyFont="1" applyFill="1" applyBorder="1" applyAlignment="1">
      <alignment horizontal="center" vertical="center" wrapText="1"/>
    </xf>
    <xf numFmtId="0" fontId="13" fillId="7" borderId="8" xfId="10" applyFont="1" applyFill="1" applyBorder="1" applyAlignment="1">
      <alignment horizontal="center" vertical="center" wrapText="1"/>
    </xf>
    <xf numFmtId="0" fontId="20" fillId="7" borderId="0" xfId="10" applyFont="1" applyFill="1" applyBorder="1" applyAlignment="1">
      <alignment horizontal="center" vertical="center" wrapText="1"/>
    </xf>
    <xf numFmtId="0" fontId="20" fillId="7" borderId="9" xfId="10" applyFont="1" applyFill="1" applyBorder="1" applyAlignment="1">
      <alignment horizontal="center" vertical="center" wrapText="1"/>
    </xf>
    <xf numFmtId="0" fontId="21" fillId="7" borderId="0" xfId="10" applyFont="1" applyFill="1" applyBorder="1" applyAlignment="1">
      <alignment horizontal="left" vertical="center"/>
    </xf>
    <xf numFmtId="0" fontId="21" fillId="7" borderId="9" xfId="10" applyFont="1" applyFill="1" applyBorder="1" applyAlignment="1">
      <alignment horizontal="left" vertical="center"/>
    </xf>
    <xf numFmtId="0" fontId="3" fillId="7" borderId="10" xfId="10" applyFont="1" applyFill="1" applyBorder="1" applyAlignment="1">
      <alignment horizontal="center" vertical="center" wrapText="1"/>
    </xf>
    <xf numFmtId="0" fontId="3" fillId="7" borderId="11" xfId="10" applyFont="1" applyFill="1" applyBorder="1" applyAlignment="1">
      <alignment horizontal="center" vertical="center" wrapText="1"/>
    </xf>
    <xf numFmtId="0" fontId="3" fillId="0" borderId="0" xfId="10" applyFont="1" applyFill="1" applyBorder="1" applyAlignment="1">
      <alignment horizontal="left" vertical="center" wrapText="1"/>
    </xf>
    <xf numFmtId="2" fontId="1" fillId="4" borderId="0" xfId="14" applyNumberFormat="1" applyFont="1" applyFill="1" applyBorder="1" applyAlignment="1">
      <alignment horizontal="center" vertical="center"/>
    </xf>
    <xf numFmtId="2" fontId="1" fillId="7" borderId="14" xfId="14" applyNumberFormat="1" applyFont="1" applyFill="1" applyBorder="1" applyAlignment="1">
      <alignment horizontal="center" vertical="center" wrapText="1"/>
    </xf>
    <xf numFmtId="2" fontId="1" fillId="7" borderId="15" xfId="14" applyNumberFormat="1" applyFont="1" applyFill="1" applyBorder="1" applyAlignment="1">
      <alignment horizontal="center" vertical="center" wrapText="1"/>
    </xf>
    <xf numFmtId="2" fontId="1" fillId="7" borderId="16" xfId="14" applyNumberFormat="1" applyFont="1" applyFill="1" applyBorder="1" applyAlignment="1">
      <alignment horizontal="center" vertical="center" wrapText="1"/>
    </xf>
    <xf numFmtId="4" fontId="3" fillId="3" borderId="18" xfId="10" applyNumberFormat="1" applyFont="1" applyFill="1" applyBorder="1" applyAlignment="1">
      <alignment horizontal="center" vertical="center" wrapText="1"/>
    </xf>
    <xf numFmtId="4" fontId="3" fillId="3" borderId="6" xfId="10" applyNumberFormat="1" applyFont="1" applyFill="1" applyBorder="1" applyAlignment="1">
      <alignment horizontal="center" vertical="center" wrapText="1"/>
    </xf>
    <xf numFmtId="4" fontId="3" fillId="3" borderId="4" xfId="10" applyNumberFormat="1" applyFont="1" applyFill="1" applyBorder="1" applyAlignment="1">
      <alignment horizontal="center" vertical="center" wrapText="1"/>
    </xf>
    <xf numFmtId="2" fontId="3" fillId="3" borderId="18" xfId="14" applyNumberFormat="1" applyFont="1" applyFill="1" applyBorder="1" applyAlignment="1">
      <alignment horizontal="center" vertical="center"/>
    </xf>
    <xf numFmtId="2" fontId="3" fillId="3" borderId="4" xfId="14" applyNumberFormat="1" applyFont="1" applyFill="1" applyBorder="1" applyAlignment="1">
      <alignment horizontal="center" vertical="center"/>
    </xf>
    <xf numFmtId="2" fontId="1" fillId="0" borderId="0" xfId="14" applyNumberFormat="1" applyFont="1" applyFill="1" applyBorder="1" applyAlignment="1">
      <alignment horizontal="center" vertical="center" wrapText="1"/>
    </xf>
    <xf numFmtId="2" fontId="1" fillId="0" borderId="0" xfId="14" applyNumberFormat="1" applyFont="1" applyFill="1" applyBorder="1" applyAlignment="1">
      <alignment horizontal="center" vertical="center"/>
    </xf>
    <xf numFmtId="0" fontId="13" fillId="7" borderId="15" xfId="10" applyFont="1" applyFill="1" applyBorder="1" applyAlignment="1">
      <alignment horizontal="center" vertical="center" wrapText="1"/>
    </xf>
    <xf numFmtId="0" fontId="13" fillId="7" borderId="0" xfId="10" applyFont="1" applyFill="1" applyBorder="1" applyAlignment="1">
      <alignment horizontal="center" vertical="center" wrapText="1"/>
    </xf>
    <xf numFmtId="0" fontId="13" fillId="7" borderId="9" xfId="10" applyFont="1" applyFill="1" applyBorder="1" applyAlignment="1">
      <alignment horizontal="center" vertical="center" wrapText="1"/>
    </xf>
    <xf numFmtId="0" fontId="2" fillId="7" borderId="0" xfId="10" applyFont="1" applyFill="1" applyBorder="1" applyAlignment="1">
      <alignment horizontal="center" vertical="center" wrapText="1"/>
    </xf>
    <xf numFmtId="0" fontId="2" fillId="7" borderId="9" xfId="10" applyFont="1" applyFill="1" applyBorder="1" applyAlignment="1">
      <alignment horizontal="center" vertical="center" wrapText="1"/>
    </xf>
    <xf numFmtId="0" fontId="12" fillId="7" borderId="16" xfId="10" applyFont="1" applyFill="1" applyBorder="1" applyAlignment="1">
      <alignment horizontal="center" vertical="center" wrapText="1"/>
    </xf>
    <xf numFmtId="0" fontId="12" fillId="7" borderId="10" xfId="10" applyFont="1" applyFill="1" applyBorder="1" applyAlignment="1">
      <alignment horizontal="center" vertical="center" wrapText="1"/>
    </xf>
    <xf numFmtId="0" fontId="12" fillId="7" borderId="11" xfId="10" applyFont="1" applyFill="1" applyBorder="1" applyAlignment="1">
      <alignment horizontal="center" vertical="center" wrapText="1"/>
    </xf>
    <xf numFmtId="0" fontId="3" fillId="0" borderId="0" xfId="10" applyFont="1" applyFill="1" applyBorder="1" applyAlignment="1">
      <alignment vertical="center" wrapText="1"/>
    </xf>
    <xf numFmtId="2" fontId="1" fillId="0" borderId="12" xfId="14" applyNumberFormat="1" applyFont="1" applyFill="1" applyBorder="1" applyAlignment="1">
      <alignment horizontal="center" vertical="center"/>
    </xf>
    <xf numFmtId="2" fontId="1" fillId="0" borderId="13" xfId="14" applyNumberFormat="1" applyFont="1" applyFill="1" applyBorder="1" applyAlignment="1">
      <alignment horizontal="center" vertical="center"/>
    </xf>
    <xf numFmtId="2" fontId="3" fillId="3" borderId="12" xfId="14" applyNumberFormat="1" applyFont="1" applyFill="1" applyBorder="1" applyAlignment="1">
      <alignment horizontal="center" vertical="center" wrapText="1"/>
    </xf>
    <xf numFmtId="2" fontId="3" fillId="3" borderId="13" xfId="14" applyNumberFormat="1" applyFont="1" applyFill="1" applyBorder="1" applyAlignment="1">
      <alignment horizontal="center" vertical="center" wrapText="1"/>
    </xf>
    <xf numFmtId="2" fontId="1" fillId="4" borderId="12" xfId="14" applyNumberFormat="1" applyFont="1" applyFill="1" applyBorder="1" applyAlignment="1">
      <alignment horizontal="center" vertical="center"/>
    </xf>
    <xf numFmtId="2" fontId="1" fillId="4" borderId="13" xfId="14" applyNumberFormat="1" applyFont="1" applyFill="1" applyBorder="1" applyAlignment="1">
      <alignment horizontal="center" vertical="center"/>
    </xf>
    <xf numFmtId="2" fontId="1" fillId="0" borderId="12" xfId="14" applyNumberFormat="1" applyFont="1" applyFill="1" applyBorder="1" applyAlignment="1">
      <alignment horizontal="center" vertical="center" wrapText="1"/>
    </xf>
    <xf numFmtId="2" fontId="1" fillId="0" borderId="13" xfId="14" applyNumberFormat="1" applyFont="1" applyFill="1" applyBorder="1" applyAlignment="1">
      <alignment horizontal="center" vertical="center" wrapText="1"/>
    </xf>
    <xf numFmtId="0" fontId="1" fillId="4" borderId="12" xfId="10" applyFont="1" applyFill="1" applyBorder="1" applyAlignment="1">
      <alignment horizontal="center" vertical="center"/>
    </xf>
    <xf numFmtId="0" fontId="1" fillId="4" borderId="13" xfId="10" applyFont="1" applyFill="1" applyBorder="1" applyAlignment="1">
      <alignment horizontal="center" vertical="center"/>
    </xf>
    <xf numFmtId="2" fontId="1" fillId="2" borderId="33" xfId="14" applyNumberFormat="1" applyFont="1" applyFill="1" applyBorder="1" applyAlignment="1">
      <alignment horizontal="center" vertical="center"/>
    </xf>
    <xf numFmtId="2" fontId="1" fillId="2" borderId="34" xfId="14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vertical="center" wrapText="1"/>
    </xf>
    <xf numFmtId="14" fontId="14" fillId="7" borderId="39" xfId="10" applyNumberFormat="1" applyFont="1" applyFill="1" applyBorder="1" applyAlignment="1">
      <alignment horizontal="center" vertical="center" wrapText="1"/>
    </xf>
    <xf numFmtId="14" fontId="14" fillId="7" borderId="40" xfId="10" applyNumberFormat="1" applyFont="1" applyFill="1" applyBorder="1" applyAlignment="1">
      <alignment horizontal="center" vertical="center" wrapText="1"/>
    </xf>
    <xf numFmtId="0" fontId="16" fillId="0" borderId="0" xfId="10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 vertical="center"/>
    </xf>
    <xf numFmtId="49" fontId="3" fillId="8" borderId="26" xfId="0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164" fontId="3" fillId="8" borderId="19" xfId="14" applyFont="1" applyFill="1" applyBorder="1" applyAlignment="1" applyProtection="1">
      <alignment horizontal="center" vertical="center"/>
    </xf>
    <xf numFmtId="0" fontId="12" fillId="7" borderId="14" xfId="10" applyFont="1" applyFill="1" applyBorder="1" applyAlignment="1">
      <alignment horizontal="center" vertical="center" wrapText="1"/>
    </xf>
    <xf numFmtId="0" fontId="12" fillId="7" borderId="8" xfId="10" applyFont="1" applyFill="1" applyBorder="1" applyAlignment="1">
      <alignment horizontal="center" vertical="center" wrapText="1"/>
    </xf>
    <xf numFmtId="0" fontId="12" fillId="7" borderId="15" xfId="10" applyFont="1" applyFill="1" applyBorder="1" applyAlignment="1">
      <alignment horizontal="center" vertical="center" wrapText="1"/>
    </xf>
    <xf numFmtId="0" fontId="12" fillId="7" borderId="9" xfId="10" applyFont="1" applyFill="1" applyBorder="1" applyAlignment="1">
      <alignment horizontal="center" vertical="center" wrapText="1"/>
    </xf>
    <xf numFmtId="44" fontId="3" fillId="0" borderId="21" xfId="17" applyFont="1" applyFill="1" applyBorder="1" applyAlignment="1" applyProtection="1">
      <alignment horizontal="center"/>
    </xf>
    <xf numFmtId="0" fontId="12" fillId="7" borderId="0" xfId="10" applyFont="1" applyFill="1" applyBorder="1" applyAlignment="1">
      <alignment vertical="center" wrapText="1"/>
    </xf>
    <xf numFmtId="0" fontId="2" fillId="7" borderId="10" xfId="10" applyFont="1" applyFill="1" applyBorder="1" applyAlignment="1">
      <alignment horizontal="center" vertical="center" wrapText="1"/>
    </xf>
  </cellXfs>
  <cellStyles count="24">
    <cellStyle name="20% - Ênfase1 100" xfId="1"/>
    <cellStyle name="60% - Ênfase6 37" xfId="2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_BuiltIn_Comma" xfId="7"/>
    <cellStyle name="Heading" xfId="8"/>
    <cellStyle name="Heading1" xfId="9"/>
    <cellStyle name="Moeda" xfId="17" builtinId="4"/>
    <cellStyle name="Moeda 2" xfId="21"/>
    <cellStyle name="Normal" xfId="0" builtinId="0"/>
    <cellStyle name="Normal 2" xfId="10"/>
    <cellStyle name="Normal 6" xfId="22"/>
    <cellStyle name="Normal 7" xfId="23"/>
    <cellStyle name="Porcentagem" xfId="18" builtinId="5"/>
    <cellStyle name="Porcentagem 2" xfId="11"/>
    <cellStyle name="Result" xfId="12"/>
    <cellStyle name="Result2" xfId="13"/>
    <cellStyle name="Separador de milhares 2" xfId="15"/>
    <cellStyle name="Separador de milhares 2 2" xfId="20"/>
    <cellStyle name="Separador de milhares 4" xfId="16"/>
    <cellStyle name="Vírgula" xfId="14" builtinId="3"/>
    <cellStyle name="Vírgula 2" xfId="19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E5F4F7"/>
      <color rgb="FF00682F"/>
      <color rgb="FF009242"/>
      <color rgb="FF31734A"/>
      <color rgb="FFE2F2F6"/>
      <color rgb="FFDCEFF4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0</xdr:row>
      <xdr:rowOff>145596</xdr:rowOff>
    </xdr:from>
    <xdr:to>
      <xdr:col>1</xdr:col>
      <xdr:colOff>1623332</xdr:colOff>
      <xdr:row>3</xdr:row>
      <xdr:rowOff>220435</xdr:rowOff>
    </xdr:to>
    <xdr:pic>
      <xdr:nvPicPr>
        <xdr:cNvPr id="4" name="Imagem 0" descr="saae-logo.png">
          <a:extLst>
            <a:ext uri="{FF2B5EF4-FFF2-40B4-BE49-F238E27FC236}">
              <a16:creationId xmlns:a16="http://schemas.microsoft.com/office/drawing/2014/main" xmlns="" id="{E1DD714D-80F3-4CBB-8D5A-5C898E31F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45596"/>
          <a:ext cx="223565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90768</xdr:rowOff>
    </xdr:from>
    <xdr:to>
      <xdr:col>2</xdr:col>
      <xdr:colOff>729503</xdr:colOff>
      <xdr:row>4</xdr:row>
      <xdr:rowOff>60511</xdr:rowOff>
    </xdr:to>
    <xdr:pic>
      <xdr:nvPicPr>
        <xdr:cNvPr id="4" name="Imagem 0" descr="saae-logo.png">
          <a:extLst>
            <a:ext uri="{FF2B5EF4-FFF2-40B4-BE49-F238E27FC236}">
              <a16:creationId xmlns:a16="http://schemas.microsoft.com/office/drawing/2014/main" xmlns="" id="{C47FF877-FC5E-4D90-A462-ADC837AD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" y="90768"/>
          <a:ext cx="2055159" cy="960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tabSelected="1" view="pageBreakPreview" zoomScale="70" zoomScaleNormal="85" zoomScaleSheetLayoutView="70" workbookViewId="0">
      <selection activeCell="J59" sqref="J59"/>
    </sheetView>
  </sheetViews>
  <sheetFormatPr defaultColWidth="9" defaultRowHeight="12.75" outlineLevelRow="1"/>
  <cols>
    <col min="1" max="1" width="8.625" style="1" customWidth="1"/>
    <col min="2" max="2" width="9.25" style="1" bestFit="1" customWidth="1"/>
    <col min="3" max="3" width="10.125" style="1" bestFit="1" customWidth="1"/>
    <col min="4" max="4" width="67.375" style="2" customWidth="1"/>
    <col min="5" max="5" width="8.375" style="183" bestFit="1" customWidth="1"/>
    <col min="6" max="6" width="13.125" style="91" bestFit="1" customWidth="1"/>
    <col min="7" max="7" width="12.25" style="107" customWidth="1"/>
    <col min="8" max="8" width="13.375" style="107" customWidth="1"/>
    <col min="9" max="9" width="12.625" style="69" bestFit="1" customWidth="1"/>
    <col min="10" max="10" width="17.375" style="3" bestFit="1" customWidth="1"/>
    <col min="11" max="11" width="13.875" style="69" customWidth="1"/>
    <col min="12" max="12" width="11.625" style="158" bestFit="1" customWidth="1"/>
    <col min="13" max="13" width="11.5" style="158" bestFit="1" customWidth="1"/>
    <col min="14" max="15" width="9" style="158"/>
    <col min="16" max="16" width="11.25" style="158" bestFit="1" customWidth="1"/>
    <col min="17" max="16384" width="9" style="158"/>
  </cols>
  <sheetData>
    <row r="1" spans="1:11" ht="40.5" customHeight="1">
      <c r="A1" s="109"/>
      <c r="B1" s="110"/>
      <c r="C1" s="254" t="s">
        <v>234</v>
      </c>
      <c r="D1" s="254"/>
      <c r="E1" s="254"/>
      <c r="F1" s="254"/>
      <c r="G1" s="254"/>
      <c r="H1" s="254"/>
      <c r="I1" s="255"/>
      <c r="J1" s="250" t="s">
        <v>14</v>
      </c>
      <c r="K1" s="247" t="s">
        <v>235</v>
      </c>
    </row>
    <row r="2" spans="1:11" ht="10.5" customHeight="1">
      <c r="A2" s="112"/>
      <c r="B2" s="113"/>
      <c r="C2" s="256"/>
      <c r="D2" s="256"/>
      <c r="E2" s="256"/>
      <c r="F2" s="256"/>
      <c r="G2" s="256"/>
      <c r="H2" s="256"/>
      <c r="I2" s="257"/>
      <c r="J2" s="251"/>
      <c r="K2" s="248"/>
    </row>
    <row r="3" spans="1:11" ht="6.75" customHeight="1">
      <c r="A3" s="112"/>
      <c r="B3" s="113"/>
      <c r="C3" s="256"/>
      <c r="D3" s="256"/>
      <c r="E3" s="256"/>
      <c r="F3" s="256"/>
      <c r="G3" s="256"/>
      <c r="H3" s="256"/>
      <c r="I3" s="257"/>
      <c r="J3" s="251"/>
      <c r="K3" s="248"/>
    </row>
    <row r="4" spans="1:11" ht="35.25" customHeight="1">
      <c r="A4" s="112"/>
      <c r="B4" s="113"/>
      <c r="C4" s="258" t="s">
        <v>236</v>
      </c>
      <c r="D4" s="258"/>
      <c r="E4" s="258"/>
      <c r="F4" s="258"/>
      <c r="G4" s="258"/>
      <c r="H4" s="258"/>
      <c r="I4" s="259"/>
      <c r="J4" s="251"/>
      <c r="K4" s="248"/>
    </row>
    <row r="5" spans="1:11" ht="27.75" customHeight="1" thickBot="1">
      <c r="A5" s="114"/>
      <c r="B5" s="115"/>
      <c r="C5" s="260"/>
      <c r="D5" s="260"/>
      <c r="E5" s="260"/>
      <c r="F5" s="260"/>
      <c r="G5" s="260"/>
      <c r="H5" s="260"/>
      <c r="I5" s="261"/>
      <c r="J5" s="252"/>
      <c r="K5" s="249"/>
    </row>
    <row r="6" spans="1:11">
      <c r="A6" s="116"/>
      <c r="B6" s="116"/>
      <c r="C6" s="116"/>
      <c r="D6" s="117"/>
      <c r="E6" s="117"/>
      <c r="F6" s="92"/>
      <c r="G6" s="117"/>
      <c r="H6" s="117"/>
      <c r="I6" s="118"/>
      <c r="J6" s="119"/>
      <c r="K6" s="118"/>
    </row>
    <row r="7" spans="1:11" ht="13.5" thickBot="1">
      <c r="A7" s="6" t="s">
        <v>237</v>
      </c>
      <c r="B7" s="120"/>
      <c r="C7" s="120"/>
      <c r="D7" s="121"/>
      <c r="F7" s="93"/>
      <c r="G7" s="111"/>
      <c r="H7" s="111"/>
      <c r="I7" s="122"/>
      <c r="J7" s="122"/>
      <c r="K7" s="111"/>
    </row>
    <row r="8" spans="1:11" ht="13.5" thickBot="1">
      <c r="A8" s="6"/>
      <c r="B8" s="120"/>
      <c r="C8" s="120"/>
      <c r="D8" s="121"/>
      <c r="F8" s="93"/>
      <c r="G8" s="111"/>
      <c r="H8" s="111"/>
      <c r="I8" s="38" t="s">
        <v>58</v>
      </c>
      <c r="J8" s="81"/>
      <c r="K8" s="157"/>
    </row>
    <row r="9" spans="1:11">
      <c r="A9" s="6" t="s">
        <v>238</v>
      </c>
      <c r="B9" s="120"/>
      <c r="C9" s="43"/>
      <c r="D9" s="121"/>
      <c r="F9" s="93"/>
      <c r="G9" s="111"/>
      <c r="H9" s="111"/>
      <c r="I9" s="137"/>
      <c r="J9" s="38"/>
      <c r="K9" s="111"/>
    </row>
    <row r="10" spans="1:11" ht="8.25" customHeight="1" thickBot="1">
      <c r="A10" s="123"/>
      <c r="B10" s="120"/>
      <c r="C10" s="120"/>
      <c r="D10" s="121"/>
      <c r="F10" s="93"/>
      <c r="G10" s="111"/>
      <c r="H10" s="111"/>
      <c r="I10" s="99"/>
      <c r="J10" s="111"/>
      <c r="K10" s="138"/>
    </row>
    <row r="11" spans="1:11" ht="13.5" thickBot="1">
      <c r="A11" s="262" t="s">
        <v>233</v>
      </c>
      <c r="B11" s="262"/>
      <c r="C11" s="262"/>
      <c r="D11" s="262"/>
      <c r="E11" s="262"/>
      <c r="F11" s="262"/>
      <c r="G11" s="262"/>
      <c r="H11" s="262"/>
      <c r="I11" s="38" t="s">
        <v>185</v>
      </c>
      <c r="J11" s="81"/>
      <c r="K11" s="157">
        <v>0.23499999999999999</v>
      </c>
    </row>
    <row r="12" spans="1:11" ht="13.5" thickBot="1">
      <c r="A12" s="262"/>
      <c r="B12" s="262"/>
      <c r="C12" s="262"/>
      <c r="D12" s="262"/>
      <c r="E12" s="262"/>
      <c r="F12" s="262"/>
      <c r="G12" s="262"/>
      <c r="H12" s="262"/>
      <c r="I12" s="38"/>
      <c r="J12" s="122"/>
      <c r="K12" s="124"/>
    </row>
    <row r="13" spans="1:11" ht="13.5" thickBot="1">
      <c r="A13" s="6" t="s">
        <v>240</v>
      </c>
      <c r="B13" s="120"/>
      <c r="C13" s="120"/>
      <c r="D13" s="121"/>
      <c r="F13" s="94"/>
      <c r="G13" s="140"/>
      <c r="H13" s="140"/>
      <c r="I13" s="38" t="s">
        <v>38</v>
      </c>
      <c r="J13" s="81"/>
      <c r="K13" s="157"/>
    </row>
    <row r="14" spans="1:11" ht="21.75" customHeight="1">
      <c r="A14" s="262" t="s">
        <v>239</v>
      </c>
      <c r="B14" s="262"/>
      <c r="C14" s="262"/>
      <c r="D14" s="140"/>
      <c r="E14" s="117"/>
      <c r="F14" s="140"/>
      <c r="G14" s="140"/>
      <c r="H14" s="140"/>
      <c r="I14" s="38"/>
      <c r="J14" s="142"/>
      <c r="K14" s="140"/>
    </row>
    <row r="15" spans="1:11" ht="9.9499999999999993" customHeight="1" thickBot="1">
      <c r="A15" s="253"/>
      <c r="B15" s="253"/>
      <c r="C15" s="253"/>
      <c r="D15" s="141"/>
      <c r="E15" s="186"/>
      <c r="F15" s="141"/>
      <c r="G15" s="136"/>
      <c r="H15" s="138"/>
      <c r="I15" s="137"/>
      <c r="K15" s="137"/>
    </row>
    <row r="16" spans="1:11" ht="26.25" thickBot="1">
      <c r="A16" s="125" t="s">
        <v>1</v>
      </c>
      <c r="B16" s="125" t="s">
        <v>2</v>
      </c>
      <c r="C16" s="125" t="s">
        <v>3</v>
      </c>
      <c r="D16" s="125" t="s">
        <v>4</v>
      </c>
      <c r="E16" s="125" t="s">
        <v>5</v>
      </c>
      <c r="F16" s="95" t="s">
        <v>19</v>
      </c>
      <c r="G16" s="126" t="s">
        <v>39</v>
      </c>
      <c r="H16" s="126" t="s">
        <v>20</v>
      </c>
      <c r="I16" s="39" t="s">
        <v>6</v>
      </c>
      <c r="J16" s="127" t="s">
        <v>7</v>
      </c>
      <c r="K16" s="39" t="s">
        <v>24</v>
      </c>
    </row>
    <row r="17" spans="1:12">
      <c r="A17" s="160">
        <v>1</v>
      </c>
      <c r="B17" s="46"/>
      <c r="C17" s="46"/>
      <c r="D17" s="41" t="s">
        <v>184</v>
      </c>
      <c r="E17" s="100"/>
      <c r="F17" s="96"/>
      <c r="G17" s="47"/>
      <c r="H17" s="41"/>
      <c r="I17" s="48"/>
      <c r="J17" s="49"/>
      <c r="K17" s="161"/>
    </row>
    <row r="18" spans="1:12" s="159" customFormat="1" ht="14.25" outlineLevel="1">
      <c r="A18" s="162" t="s">
        <v>8</v>
      </c>
      <c r="B18" s="77">
        <v>103639</v>
      </c>
      <c r="C18" s="73" t="s">
        <v>70</v>
      </c>
      <c r="D18" t="s">
        <v>246</v>
      </c>
      <c r="E18" s="184" t="s">
        <v>11</v>
      </c>
      <c r="F18" s="226">
        <v>314.83</v>
      </c>
      <c r="G18" s="206">
        <f>$K$11</f>
        <v>0.23499999999999999</v>
      </c>
      <c r="H18" s="74">
        <f>F18*(1+G18)</f>
        <v>388.81504999999993</v>
      </c>
      <c r="I18" s="75">
        <f>'Memorial de Cálculo'!H18</f>
        <v>6</v>
      </c>
      <c r="J18" s="76">
        <f>$H18*I18</f>
        <v>2332.8902999999996</v>
      </c>
      <c r="K18" s="163">
        <f>J18/$J$40</f>
        <v>7.5854708374997791E-3</v>
      </c>
    </row>
    <row r="19" spans="1:12" s="159" customFormat="1" ht="38.25" outlineLevel="1">
      <c r="A19" s="77" t="s">
        <v>10</v>
      </c>
      <c r="B19" s="77">
        <v>93210</v>
      </c>
      <c r="C19" s="40" t="s">
        <v>70</v>
      </c>
      <c r="D19" s="205" t="s">
        <v>247</v>
      </c>
      <c r="E19" s="200" t="s">
        <v>11</v>
      </c>
      <c r="F19" s="226">
        <v>597.53</v>
      </c>
      <c r="G19" s="206">
        <f t="shared" ref="G19:G23" si="0">$K$11</f>
        <v>0.23499999999999999</v>
      </c>
      <c r="H19" s="74">
        <f>F19*(1+G19)</f>
        <v>737.94954999999993</v>
      </c>
      <c r="I19" s="75">
        <f>'Memorial de Cálculo'!H19</f>
        <v>30.6</v>
      </c>
      <c r="J19" s="76">
        <f>$H19*I19</f>
        <v>22581.256229999999</v>
      </c>
      <c r="K19" s="163">
        <f>J19/$J$40</f>
        <v>7.3423709896164091E-2</v>
      </c>
    </row>
    <row r="20" spans="1:12" s="159" customFormat="1" outlineLevel="1">
      <c r="A20" s="162" t="s">
        <v>30</v>
      </c>
      <c r="B20" s="77">
        <v>99063</v>
      </c>
      <c r="C20" s="73" t="s">
        <v>70</v>
      </c>
      <c r="D20" s="55" t="s">
        <v>192</v>
      </c>
      <c r="E20" s="200" t="s">
        <v>123</v>
      </c>
      <c r="F20" s="84">
        <v>4.76</v>
      </c>
      <c r="G20" s="206">
        <f t="shared" si="0"/>
        <v>0.23499999999999999</v>
      </c>
      <c r="H20" s="74">
        <f>F20*(1+G20)</f>
        <v>5.8785999999999987</v>
      </c>
      <c r="I20" s="75">
        <f>I30</f>
        <v>3340.56</v>
      </c>
      <c r="J20" s="76">
        <f>$H20*I20</f>
        <v>19637.816015999997</v>
      </c>
      <c r="K20" s="163">
        <f>J20/$J$40</f>
        <v>6.385301559252661E-2</v>
      </c>
      <c r="L20" s="159">
        <v>12146.3</v>
      </c>
    </row>
    <row r="21" spans="1:12" s="159" customFormat="1" outlineLevel="1">
      <c r="A21" s="160">
        <v>1</v>
      </c>
      <c r="B21" s="46"/>
      <c r="C21" s="46"/>
      <c r="D21" s="41" t="s">
        <v>230</v>
      </c>
      <c r="E21" s="100"/>
      <c r="F21" s="96"/>
      <c r="G21" s="47"/>
      <c r="H21" s="41"/>
      <c r="I21" s="48"/>
      <c r="J21" s="49"/>
      <c r="K21" s="161"/>
      <c r="L21" s="217"/>
    </row>
    <row r="22" spans="1:12" s="159" customFormat="1" ht="14.25" outlineLevel="1">
      <c r="A22" s="162" t="s">
        <v>31</v>
      </c>
      <c r="B22" s="207">
        <v>90777</v>
      </c>
      <c r="C22" s="207" t="s">
        <v>70</v>
      </c>
      <c r="D22" t="s">
        <v>249</v>
      </c>
      <c r="E22" s="208" t="s">
        <v>40</v>
      </c>
      <c r="F22" s="226">
        <v>119.42</v>
      </c>
      <c r="G22" s="206">
        <f t="shared" si="0"/>
        <v>0.23499999999999999</v>
      </c>
      <c r="H22" s="74">
        <f t="shared" ref="H22:H23" si="1">F22*(1+G22)</f>
        <v>147.4837</v>
      </c>
      <c r="I22" s="75">
        <f>'Memorial de Cálculo'!H21</f>
        <v>66</v>
      </c>
      <c r="J22" s="76">
        <f t="shared" ref="J22:J23" si="2">$H22*I22</f>
        <v>9733.9241999999995</v>
      </c>
      <c r="K22" s="163">
        <f>J22/$J$40</f>
        <v>3.1650180102139124E-2</v>
      </c>
    </row>
    <row r="23" spans="1:12" s="159" customFormat="1" outlineLevel="1">
      <c r="A23" s="162" t="s">
        <v>32</v>
      </c>
      <c r="B23" s="207">
        <v>90776</v>
      </c>
      <c r="C23" s="207" t="s">
        <v>70</v>
      </c>
      <c r="D23" s="7" t="s">
        <v>188</v>
      </c>
      <c r="E23" s="208" t="s">
        <v>40</v>
      </c>
      <c r="F23" s="226">
        <v>28.11</v>
      </c>
      <c r="G23" s="206">
        <f t="shared" si="0"/>
        <v>0.23499999999999999</v>
      </c>
      <c r="H23" s="74">
        <f t="shared" si="1"/>
        <v>34.715849999999996</v>
      </c>
      <c r="I23" s="75">
        <f>'Memorial de Cálculo'!H22</f>
        <v>264</v>
      </c>
      <c r="J23" s="76">
        <f t="shared" si="2"/>
        <v>9164.9843999999994</v>
      </c>
      <c r="K23" s="163">
        <f>J23/$J$40</f>
        <v>2.9800253313385722E-2</v>
      </c>
    </row>
    <row r="24" spans="1:12">
      <c r="A24" s="164" t="s">
        <v>15</v>
      </c>
      <c r="B24" s="4"/>
      <c r="C24" s="50"/>
      <c r="D24" s="5"/>
      <c r="E24" s="40"/>
      <c r="F24" s="51"/>
      <c r="G24" s="53"/>
      <c r="H24" s="54"/>
      <c r="I24" s="229" t="s">
        <v>232</v>
      </c>
      <c r="J24" s="44">
        <f>SUM(J18:J23)</f>
        <v>63450.871145999998</v>
      </c>
      <c r="K24" s="165">
        <f>J24/$J$40</f>
        <v>0.20631262974171535</v>
      </c>
    </row>
    <row r="25" spans="1:12">
      <c r="A25" s="160">
        <v>3</v>
      </c>
      <c r="B25" s="46"/>
      <c r="C25" s="46"/>
      <c r="D25" s="41" t="s">
        <v>219</v>
      </c>
      <c r="E25" s="100"/>
      <c r="F25" s="96"/>
      <c r="G25" s="47"/>
      <c r="H25" s="41"/>
      <c r="I25" s="56"/>
      <c r="J25" s="221"/>
      <c r="K25" s="222"/>
    </row>
    <row r="26" spans="1:12" ht="51">
      <c r="A26" s="231" t="s">
        <v>143</v>
      </c>
      <c r="B26" s="239">
        <v>12769</v>
      </c>
      <c r="C26" s="239" t="s">
        <v>70</v>
      </c>
      <c r="D26" s="240" t="s">
        <v>254</v>
      </c>
      <c r="E26" s="241" t="s">
        <v>49</v>
      </c>
      <c r="F26" s="242">
        <v>92.2</v>
      </c>
      <c r="G26" s="237">
        <f t="shared" ref="G26:G28" si="3">$K$11</f>
        <v>0.23499999999999999</v>
      </c>
      <c r="H26" s="233">
        <f t="shared" ref="H26" si="4">F26*(1+G26)</f>
        <v>113.86699999999999</v>
      </c>
      <c r="I26" s="234">
        <v>220</v>
      </c>
      <c r="J26" s="243">
        <f t="shared" ref="J26" si="5">$H26*I26</f>
        <v>25050.739999999998</v>
      </c>
      <c r="K26" s="235">
        <f t="shared" ref="K26:K28" si="6">J26/$J$40</f>
        <v>8.1453318969944372E-2</v>
      </c>
    </row>
    <row r="27" spans="1:12" ht="38.25">
      <c r="A27" s="231" t="s">
        <v>144</v>
      </c>
      <c r="B27" s="232">
        <v>95634</v>
      </c>
      <c r="C27" s="239" t="s">
        <v>70</v>
      </c>
      <c r="D27" s="240" t="s">
        <v>252</v>
      </c>
      <c r="E27" s="241" t="s">
        <v>49</v>
      </c>
      <c r="F27" s="242">
        <v>251.7</v>
      </c>
      <c r="G27" s="237">
        <f t="shared" si="3"/>
        <v>0.23499999999999999</v>
      </c>
      <c r="H27" s="233">
        <f t="shared" ref="H27:H28" si="7">F27*(1+G27)</f>
        <v>310.84949999999998</v>
      </c>
      <c r="I27" s="234">
        <v>220</v>
      </c>
      <c r="J27" s="243">
        <f t="shared" ref="J27:J28" si="8">$H27*I27</f>
        <v>68386.89</v>
      </c>
      <c r="K27" s="235">
        <f t="shared" si="6"/>
        <v>0.22236226013812366</v>
      </c>
    </row>
    <row r="28" spans="1:12" ht="25.5">
      <c r="A28" s="231" t="s">
        <v>145</v>
      </c>
      <c r="B28" s="232">
        <v>103042</v>
      </c>
      <c r="C28" s="239" t="s">
        <v>70</v>
      </c>
      <c r="D28" s="240" t="s">
        <v>253</v>
      </c>
      <c r="E28" s="241" t="s">
        <v>49</v>
      </c>
      <c r="F28" s="242">
        <v>21.71</v>
      </c>
      <c r="G28" s="237">
        <f t="shared" si="3"/>
        <v>0.23499999999999999</v>
      </c>
      <c r="H28" s="233">
        <f t="shared" si="7"/>
        <v>26.81185</v>
      </c>
      <c r="I28" s="234">
        <v>220</v>
      </c>
      <c r="J28" s="243">
        <f t="shared" si="8"/>
        <v>5898.607</v>
      </c>
      <c r="K28" s="235">
        <f t="shared" si="6"/>
        <v>1.9179517948345905E-2</v>
      </c>
    </row>
    <row r="29" spans="1:12" s="236" customFormat="1" ht="38.25">
      <c r="A29" s="231" t="s">
        <v>146</v>
      </c>
      <c r="B29" s="232">
        <v>97124</v>
      </c>
      <c r="C29" s="239" t="s">
        <v>70</v>
      </c>
      <c r="D29" s="240" t="s">
        <v>245</v>
      </c>
      <c r="E29" s="241" t="s">
        <v>12</v>
      </c>
      <c r="F29" s="242">
        <v>0.82</v>
      </c>
      <c r="G29" s="237">
        <f t="shared" ref="G29:G38" si="9">$K$11</f>
        <v>0.23499999999999999</v>
      </c>
      <c r="H29" s="233">
        <f>F29*(1+G29)</f>
        <v>1.0126999999999999</v>
      </c>
      <c r="I29" s="234">
        <v>3340.56</v>
      </c>
      <c r="J29" s="243">
        <f t="shared" ref="J29:J37" si="10">H29*I29</f>
        <v>3382.9851119999998</v>
      </c>
      <c r="K29" s="235">
        <f t="shared" ref="K29:K38" si="11">J29/$J$40</f>
        <v>1.0999889240729376E-2</v>
      </c>
    </row>
    <row r="30" spans="1:12" s="236" customFormat="1">
      <c r="A30" s="231" t="s">
        <v>147</v>
      </c>
      <c r="B30" s="232">
        <v>9873</v>
      </c>
      <c r="C30" s="239" t="s">
        <v>70</v>
      </c>
      <c r="D30" s="240" t="s">
        <v>248</v>
      </c>
      <c r="E30" s="241" t="s">
        <v>12</v>
      </c>
      <c r="F30" s="242">
        <v>31.98</v>
      </c>
      <c r="G30" s="237">
        <f t="shared" si="9"/>
        <v>0.23499999999999999</v>
      </c>
      <c r="H30" s="233">
        <f>F30*(1+G30)</f>
        <v>39.495299999999993</v>
      </c>
      <c r="I30" s="234">
        <f>I29</f>
        <v>3340.56</v>
      </c>
      <c r="J30" s="243">
        <f t="shared" si="10"/>
        <v>131936.41936799997</v>
      </c>
      <c r="K30" s="235">
        <f t="shared" si="11"/>
        <v>0.4289956803884456</v>
      </c>
      <c r="L30" s="238"/>
    </row>
    <row r="31" spans="1:12" s="236" customFormat="1">
      <c r="A31" s="231" t="s">
        <v>148</v>
      </c>
      <c r="B31" s="232">
        <v>94702</v>
      </c>
      <c r="C31" s="239" t="s">
        <v>70</v>
      </c>
      <c r="D31" s="240" t="s">
        <v>231</v>
      </c>
      <c r="E31" s="241" t="s">
        <v>49</v>
      </c>
      <c r="F31" s="242">
        <v>239.91</v>
      </c>
      <c r="G31" s="237">
        <f t="shared" si="9"/>
        <v>0.23499999999999999</v>
      </c>
      <c r="H31" s="233">
        <f>F31*(1+G31)</f>
        <v>296.28884999999997</v>
      </c>
      <c r="I31" s="234">
        <v>2</v>
      </c>
      <c r="J31" s="243">
        <f t="shared" si="10"/>
        <v>592.57769999999994</v>
      </c>
      <c r="K31" s="235">
        <f t="shared" si="11"/>
        <v>1.926786211208771E-3</v>
      </c>
    </row>
    <row r="32" spans="1:12" s="236" customFormat="1" ht="25.5">
      <c r="A32" s="231" t="s">
        <v>149</v>
      </c>
      <c r="B32" s="232">
        <v>1845</v>
      </c>
      <c r="C32" s="239" t="s">
        <v>70</v>
      </c>
      <c r="D32" s="240" t="s">
        <v>220</v>
      </c>
      <c r="E32" s="241" t="s">
        <v>49</v>
      </c>
      <c r="F32" s="242">
        <v>45.45</v>
      </c>
      <c r="G32" s="237">
        <f t="shared" si="9"/>
        <v>0.23499999999999999</v>
      </c>
      <c r="H32" s="233">
        <f t="shared" ref="H32:H38" si="12">F32*(1+G32)</f>
        <v>56.130749999999999</v>
      </c>
      <c r="I32" s="234">
        <v>10</v>
      </c>
      <c r="J32" s="243">
        <f t="shared" si="10"/>
        <v>561.3075</v>
      </c>
      <c r="K32" s="235">
        <f t="shared" si="11"/>
        <v>1.8251101100295662E-3</v>
      </c>
    </row>
    <row r="33" spans="1:12" s="236" customFormat="1">
      <c r="A33" s="231" t="s">
        <v>150</v>
      </c>
      <c r="B33" s="232">
        <v>7048</v>
      </c>
      <c r="C33" s="239" t="s">
        <v>70</v>
      </c>
      <c r="D33" s="240" t="s">
        <v>221</v>
      </c>
      <c r="E33" s="241" t="s">
        <v>49</v>
      </c>
      <c r="F33" s="242">
        <v>30.55</v>
      </c>
      <c r="G33" s="237">
        <f t="shared" si="9"/>
        <v>0.23499999999999999</v>
      </c>
      <c r="H33" s="233">
        <f>F33*(1+G33)</f>
        <v>37.72925</v>
      </c>
      <c r="I33" s="234">
        <v>18</v>
      </c>
      <c r="J33" s="243">
        <f>H33*I33</f>
        <v>679.12649999999996</v>
      </c>
      <c r="K33" s="235">
        <f t="shared" si="11"/>
        <v>2.2082025291644851E-3</v>
      </c>
    </row>
    <row r="34" spans="1:12" s="236" customFormat="1">
      <c r="A34" s="231" t="s">
        <v>205</v>
      </c>
      <c r="B34" s="232">
        <v>6028</v>
      </c>
      <c r="C34" s="239" t="s">
        <v>70</v>
      </c>
      <c r="D34" s="240" t="s">
        <v>222</v>
      </c>
      <c r="E34" s="241" t="s">
        <v>49</v>
      </c>
      <c r="F34" s="242">
        <v>113.12</v>
      </c>
      <c r="G34" s="237">
        <f t="shared" si="9"/>
        <v>0.23499999999999999</v>
      </c>
      <c r="H34" s="233">
        <f>F34*(1+G34)</f>
        <v>139.70319999999998</v>
      </c>
      <c r="I34" s="234">
        <v>6</v>
      </c>
      <c r="J34" s="243">
        <f>H34*I34</f>
        <v>838.21919999999989</v>
      </c>
      <c r="K34" s="235">
        <f t="shared" si="11"/>
        <v>2.7254977643108185E-3</v>
      </c>
    </row>
    <row r="35" spans="1:12" s="236" customFormat="1">
      <c r="A35" s="231" t="s">
        <v>206</v>
      </c>
      <c r="B35" s="232">
        <v>81070</v>
      </c>
      <c r="C35" s="239" t="s">
        <v>13</v>
      </c>
      <c r="D35" s="240" t="s">
        <v>223</v>
      </c>
      <c r="E35" s="241" t="s">
        <v>49</v>
      </c>
      <c r="F35" s="242">
        <v>19.34</v>
      </c>
      <c r="G35" s="237">
        <f t="shared" si="9"/>
        <v>0.23499999999999999</v>
      </c>
      <c r="H35" s="233">
        <f>F35*(1+G35)</f>
        <v>23.884899999999998</v>
      </c>
      <c r="I35" s="234">
        <v>12</v>
      </c>
      <c r="J35" s="243">
        <f>H35*I35</f>
        <v>286.61879999999996</v>
      </c>
      <c r="K35" s="235">
        <f t="shared" si="11"/>
        <v>9.3195061459991574E-4</v>
      </c>
    </row>
    <row r="36" spans="1:12" s="236" customFormat="1" ht="25.5">
      <c r="A36" s="231" t="s">
        <v>255</v>
      </c>
      <c r="B36" s="232">
        <v>3825</v>
      </c>
      <c r="C36" s="239" t="s">
        <v>70</v>
      </c>
      <c r="D36" s="240" t="s">
        <v>224</v>
      </c>
      <c r="E36" s="241" t="s">
        <v>49</v>
      </c>
      <c r="F36" s="242">
        <v>18.329999999999998</v>
      </c>
      <c r="G36" s="237">
        <f t="shared" si="9"/>
        <v>0.23499999999999999</v>
      </c>
      <c r="H36" s="233">
        <f t="shared" si="12"/>
        <v>22.637549999999994</v>
      </c>
      <c r="I36" s="234">
        <v>60</v>
      </c>
      <c r="J36" s="243">
        <f t="shared" si="10"/>
        <v>1358.2529999999997</v>
      </c>
      <c r="K36" s="235">
        <f t="shared" si="11"/>
        <v>4.4164050583289692E-3</v>
      </c>
    </row>
    <row r="37" spans="1:12" s="236" customFormat="1">
      <c r="A37" s="231" t="s">
        <v>227</v>
      </c>
      <c r="B37" s="232" t="s">
        <v>226</v>
      </c>
      <c r="C37" s="239"/>
      <c r="D37" s="240" t="s">
        <v>225</v>
      </c>
      <c r="E37" s="241" t="s">
        <v>49</v>
      </c>
      <c r="F37" s="242">
        <f>(1958.26+3250.53+227.54+2249.68+36.74)/3</f>
        <v>2574.25</v>
      </c>
      <c r="G37" s="237">
        <f t="shared" si="9"/>
        <v>0.23499999999999999</v>
      </c>
      <c r="H37" s="233">
        <f t="shared" si="12"/>
        <v>3179.1987499999996</v>
      </c>
      <c r="I37" s="234">
        <v>1</v>
      </c>
      <c r="J37" s="243">
        <f t="shared" si="10"/>
        <v>3179.1987499999996</v>
      </c>
      <c r="K37" s="235">
        <f t="shared" si="11"/>
        <v>1.0337271068742817E-2</v>
      </c>
    </row>
    <row r="38" spans="1:12" s="236" customFormat="1" ht="25.5">
      <c r="A38" s="231" t="s">
        <v>228</v>
      </c>
      <c r="B38" s="232" t="s">
        <v>114</v>
      </c>
      <c r="C38" s="239" t="s">
        <v>183</v>
      </c>
      <c r="D38" s="240" t="s">
        <v>113</v>
      </c>
      <c r="E38" s="241" t="s">
        <v>49</v>
      </c>
      <c r="F38" s="242">
        <v>1575.2094860000002</v>
      </c>
      <c r="G38" s="237">
        <f t="shared" si="9"/>
        <v>0.23499999999999999</v>
      </c>
      <c r="H38" s="233">
        <f t="shared" si="12"/>
        <v>1945.38371521</v>
      </c>
      <c r="I38" s="234">
        <v>1</v>
      </c>
      <c r="J38" s="243">
        <f t="shared" ref="J38" si="13">$H38*I38</f>
        <v>1945.38371521</v>
      </c>
      <c r="K38" s="235">
        <f t="shared" si="11"/>
        <v>6.3254802163103989E-3</v>
      </c>
    </row>
    <row r="39" spans="1:12" ht="13.5" thickBot="1">
      <c r="A39" s="227" t="s">
        <v>15</v>
      </c>
      <c r="B39" s="223"/>
      <c r="C39" s="224"/>
      <c r="D39" s="7"/>
      <c r="E39" s="208"/>
      <c r="F39" s="225"/>
      <c r="G39" s="228"/>
      <c r="H39" s="228"/>
      <c r="I39" s="230" t="s">
        <v>232</v>
      </c>
      <c r="J39" s="57">
        <f>SUM(J26:J38)</f>
        <v>244096.32664520998</v>
      </c>
      <c r="K39" s="165">
        <f>SUM(K26:K38)</f>
        <v>0.79368737025828473</v>
      </c>
    </row>
    <row r="40" spans="1:12" ht="13.5" thickBot="1">
      <c r="A40" s="166" t="s">
        <v>0</v>
      </c>
      <c r="B40" s="60"/>
      <c r="C40" s="60"/>
      <c r="D40" s="61"/>
      <c r="E40" s="187"/>
      <c r="F40" s="89"/>
      <c r="G40" s="61"/>
      <c r="H40" s="61"/>
      <c r="I40" s="62" t="s">
        <v>46</v>
      </c>
      <c r="J40" s="63">
        <f>SUM(J24+J39)</f>
        <v>307547.19779120997</v>
      </c>
      <c r="K40" s="244">
        <f>SUM(K24+K39)</f>
        <v>1</v>
      </c>
      <c r="L40" s="158" t="str">
        <f>PROPER(D40)</f>
        <v/>
      </c>
    </row>
    <row r="41" spans="1:12" hidden="1" collapsed="1">
      <c r="C41" s="64"/>
      <c r="D41" s="65"/>
      <c r="E41" s="185"/>
      <c r="F41" s="90"/>
      <c r="G41" s="66"/>
      <c r="H41" s="66"/>
      <c r="I41" s="67"/>
      <c r="J41" s="68"/>
      <c r="K41" s="67"/>
      <c r="L41" s="158" t="str">
        <f>PROPER(D41)</f>
        <v/>
      </c>
    </row>
    <row r="42" spans="1:12" hidden="1">
      <c r="C42" s="64"/>
      <c r="D42" s="65"/>
      <c r="E42" s="185"/>
      <c r="F42" s="90"/>
      <c r="G42" s="66"/>
      <c r="H42" s="66"/>
      <c r="I42" s="67"/>
      <c r="J42" s="68"/>
      <c r="K42" s="67"/>
      <c r="L42" s="158" t="str">
        <f>PROPER(D42)</f>
        <v/>
      </c>
    </row>
    <row r="45" spans="1:12">
      <c r="D45" s="154"/>
      <c r="E45" s="188"/>
      <c r="F45" s="154"/>
      <c r="G45" s="154"/>
    </row>
    <row r="46" spans="1:12">
      <c r="D46" s="245" t="s">
        <v>250</v>
      </c>
      <c r="E46" s="245"/>
      <c r="F46" s="245"/>
      <c r="G46" s="245"/>
    </row>
    <row r="47" spans="1:12">
      <c r="D47" s="246" t="s">
        <v>251</v>
      </c>
      <c r="E47" s="246"/>
      <c r="F47" s="246"/>
      <c r="G47" s="246"/>
    </row>
  </sheetData>
  <dataConsolidate>
    <dataRefs count="1">
      <dataRef ref="C14:I25" sheet="Planilha Orçamentária"/>
    </dataRefs>
  </dataConsolidate>
  <mergeCells count="12">
    <mergeCell ref="D46:G46"/>
    <mergeCell ref="D47:G47"/>
    <mergeCell ref="K1:K5"/>
    <mergeCell ref="J1:J5"/>
    <mergeCell ref="A15:C15"/>
    <mergeCell ref="C1:I1"/>
    <mergeCell ref="C2:I2"/>
    <mergeCell ref="C3:I3"/>
    <mergeCell ref="C4:I4"/>
    <mergeCell ref="C5:I5"/>
    <mergeCell ref="A14:C14"/>
    <mergeCell ref="A11:H12"/>
  </mergeCells>
  <phoneticPr fontId="5" type="noConversion"/>
  <conditionalFormatting sqref="F16:I16 K16 G18 G29:G37">
    <cfRule type="cellIs" dxfId="20" priority="299" stopIfTrue="1" operator="equal">
      <formula>0</formula>
    </cfRule>
  </conditionalFormatting>
  <conditionalFormatting sqref="G19:G20 G22:G23">
    <cfRule type="cellIs" dxfId="19" priority="26" stopIfTrue="1" operator="equal">
      <formula>0</formula>
    </cfRule>
  </conditionalFormatting>
  <conditionalFormatting sqref="F26:G38">
    <cfRule type="cellIs" dxfId="18" priority="17" stopIfTrue="1" operator="equal">
      <formula>0</formula>
    </cfRule>
  </conditionalFormatting>
  <conditionalFormatting sqref="F20">
    <cfRule type="cellIs" dxfId="17" priority="8" stopIfTrue="1" operator="equal">
      <formula>0</formula>
    </cfRule>
  </conditionalFormatting>
  <conditionalFormatting sqref="G26:G28">
    <cfRule type="cellIs" dxfId="16" priority="1" stopIfTrue="1" operator="equal">
      <formula>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70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view="pageBreakPreview" topLeftCell="A13" zoomScale="85" zoomScaleNormal="85" zoomScaleSheetLayoutView="85" workbookViewId="0">
      <selection activeCell="A11" sqref="A11:H12"/>
    </sheetView>
  </sheetViews>
  <sheetFormatPr defaultColWidth="9" defaultRowHeight="12.75" outlineLevelRow="1"/>
  <cols>
    <col min="1" max="1" width="8.625" style="21" customWidth="1"/>
    <col min="2" max="2" width="60.125" style="22" customWidth="1"/>
    <col min="3" max="3" width="8.375" style="23" bestFit="1" customWidth="1"/>
    <col min="4" max="4" width="19.125" style="23" bestFit="1" customWidth="1"/>
    <col min="5" max="5" width="15.875" style="20" customWidth="1"/>
    <col min="6" max="6" width="20.5" style="23" bestFit="1" customWidth="1"/>
    <col min="7" max="7" width="17.5" style="19" bestFit="1" customWidth="1"/>
    <col min="8" max="8" width="13.375" style="69" bestFit="1" customWidth="1"/>
    <col min="9" max="9" width="17.375" style="69" customWidth="1"/>
    <col min="10" max="10" width="42.625" style="19" customWidth="1"/>
    <col min="11" max="16384" width="9" style="9"/>
  </cols>
  <sheetData>
    <row r="1" spans="1:10" ht="40.5" customHeight="1">
      <c r="A1" s="8"/>
      <c r="B1" s="254" t="s">
        <v>68</v>
      </c>
      <c r="C1" s="254"/>
      <c r="D1" s="254"/>
      <c r="E1" s="254"/>
      <c r="F1" s="254"/>
      <c r="G1" s="254"/>
      <c r="H1" s="255"/>
      <c r="I1" s="264" t="s">
        <v>14</v>
      </c>
      <c r="J1" s="134"/>
    </row>
    <row r="2" spans="1:10" ht="10.5" customHeight="1">
      <c r="A2" s="10"/>
      <c r="B2" s="274"/>
      <c r="C2" s="275"/>
      <c r="D2" s="275"/>
      <c r="E2" s="275"/>
      <c r="F2" s="275"/>
      <c r="G2" s="275"/>
      <c r="H2" s="276"/>
      <c r="I2" s="265"/>
      <c r="J2" s="11">
        <f ca="1">TODAY()</f>
        <v>45237</v>
      </c>
    </row>
    <row r="3" spans="1:10" ht="6.75" customHeight="1">
      <c r="A3" s="10"/>
      <c r="B3" s="274"/>
      <c r="C3" s="275"/>
      <c r="D3" s="275"/>
      <c r="E3" s="275"/>
      <c r="F3" s="275"/>
      <c r="G3" s="275"/>
      <c r="H3" s="276"/>
      <c r="I3" s="265"/>
      <c r="J3" s="129"/>
    </row>
    <row r="4" spans="1:10" ht="20.25" customHeight="1">
      <c r="A4" s="10"/>
      <c r="B4" s="277" t="s">
        <v>229</v>
      </c>
      <c r="C4" s="277"/>
      <c r="D4" s="277"/>
      <c r="E4" s="277"/>
      <c r="F4" s="277"/>
      <c r="G4" s="277"/>
      <c r="H4" s="278"/>
      <c r="I4" s="265"/>
      <c r="J4" s="129"/>
    </row>
    <row r="5" spans="1:10" ht="9.75" customHeight="1" thickBot="1">
      <c r="A5" s="12"/>
      <c r="B5" s="279"/>
      <c r="C5" s="280"/>
      <c r="D5" s="280"/>
      <c r="E5" s="280"/>
      <c r="F5" s="280"/>
      <c r="G5" s="280"/>
      <c r="H5" s="281"/>
      <c r="I5" s="266"/>
      <c r="J5" s="130"/>
    </row>
    <row r="6" spans="1:10">
      <c r="A6" s="15"/>
      <c r="B6" s="16"/>
      <c r="C6" s="16"/>
      <c r="D6" s="16"/>
      <c r="E6" s="37"/>
      <c r="F6" s="16"/>
      <c r="G6" s="17"/>
      <c r="H6" s="88"/>
      <c r="I6" s="272"/>
      <c r="J6" s="272"/>
    </row>
    <row r="7" spans="1:10">
      <c r="A7" s="6" t="str">
        <f>'Planilha Orçamentária'!A7</f>
        <v>Obra: CONSTRUÇÃO DA REDE  ÁGUA DO BAIRRO NOVA ESPERANÇA</v>
      </c>
      <c r="B7" s="121"/>
      <c r="C7" s="183"/>
      <c r="D7" s="111"/>
      <c r="E7" s="99"/>
      <c r="F7" s="138"/>
      <c r="G7" s="35"/>
      <c r="H7" s="67"/>
      <c r="I7" s="273"/>
      <c r="J7" s="273"/>
    </row>
    <row r="8" spans="1:10">
      <c r="A8" s="6"/>
      <c r="B8" s="121"/>
      <c r="C8" s="183"/>
      <c r="D8" s="111"/>
      <c r="E8" s="99"/>
      <c r="F8" s="138"/>
      <c r="G8" s="35"/>
      <c r="H8" s="67"/>
      <c r="I8" s="273"/>
      <c r="J8" s="273"/>
    </row>
    <row r="9" spans="1:10">
      <c r="A9" s="6" t="str">
        <f>'Planilha Orçamentária'!A9</f>
        <v>Endereço: BAIRRO NOVA ESPERANÇA</v>
      </c>
      <c r="B9" s="121"/>
      <c r="C9" s="183"/>
      <c r="D9" s="111"/>
      <c r="E9" s="99"/>
      <c r="F9" s="138"/>
      <c r="G9" s="38"/>
      <c r="H9" s="142"/>
      <c r="I9" s="213"/>
      <c r="J9" s="214"/>
    </row>
    <row r="10" spans="1:10" ht="8.25" customHeight="1">
      <c r="A10" s="123"/>
      <c r="B10" s="121"/>
      <c r="C10" s="183"/>
      <c r="D10" s="111"/>
      <c r="E10" s="99"/>
      <c r="F10" s="138"/>
      <c r="G10" s="20"/>
      <c r="I10" s="263"/>
      <c r="J10" s="263"/>
    </row>
    <row r="11" spans="1:10" ht="21" customHeight="1">
      <c r="A11" s="262" t="s">
        <v>212</v>
      </c>
      <c r="B11" s="262"/>
      <c r="C11" s="262"/>
      <c r="D11" s="262"/>
      <c r="E11" s="262"/>
      <c r="F11" s="262"/>
      <c r="G11" s="262"/>
      <c r="H11" s="262"/>
      <c r="I11" s="215"/>
      <c r="J11" s="216"/>
    </row>
    <row r="12" spans="1:10">
      <c r="A12" s="262"/>
      <c r="B12" s="262"/>
      <c r="C12" s="262"/>
      <c r="D12" s="262"/>
      <c r="E12" s="262"/>
      <c r="F12" s="262"/>
      <c r="G12" s="262"/>
      <c r="H12" s="262"/>
      <c r="I12" s="263"/>
      <c r="J12" s="263"/>
    </row>
    <row r="13" spans="1:10">
      <c r="A13" s="6" t="str">
        <f>'Planilha Orçamentária'!A13</f>
        <v>Técnico Responsável: Eng. EDJAIMES MAGALHAES DE ARAUJO FILHO - CREA 1019109025/D- GO</v>
      </c>
      <c r="B13" s="121"/>
      <c r="C13" s="183"/>
      <c r="D13" s="140"/>
      <c r="E13" s="145"/>
      <c r="F13" s="117"/>
      <c r="G13" s="80"/>
      <c r="H13" s="212"/>
      <c r="I13" s="215"/>
      <c r="J13" s="216"/>
    </row>
    <row r="14" spans="1:10" ht="24.75" customHeight="1">
      <c r="A14" s="262" t="str">
        <f>'Planilha Orçamentária'!A14:C14</f>
        <v>Extensão da rede:  3.340,56m</v>
      </c>
      <c r="B14" s="262"/>
      <c r="C14" s="282"/>
      <c r="D14" s="282"/>
      <c r="E14" s="282"/>
      <c r="F14" s="282"/>
      <c r="I14" s="263"/>
      <c r="J14" s="263"/>
    </row>
    <row r="15" spans="1:10" ht="24.75" customHeight="1" thickBot="1">
      <c r="A15" s="253"/>
      <c r="B15" s="253"/>
      <c r="C15" s="295"/>
      <c r="D15" s="295"/>
      <c r="E15" s="295"/>
      <c r="F15" s="295"/>
      <c r="I15" s="273"/>
      <c r="J15" s="273"/>
    </row>
    <row r="16" spans="1:10" ht="15" customHeight="1" thickBot="1">
      <c r="A16" s="25" t="s">
        <v>1</v>
      </c>
      <c r="B16" s="25" t="s">
        <v>4</v>
      </c>
      <c r="C16" s="25" t="s">
        <v>5</v>
      </c>
      <c r="D16" s="267" t="s">
        <v>50</v>
      </c>
      <c r="E16" s="268"/>
      <c r="F16" s="268"/>
      <c r="G16" s="268"/>
      <c r="H16" s="269"/>
      <c r="I16" s="270" t="s">
        <v>51</v>
      </c>
      <c r="J16" s="271"/>
    </row>
    <row r="17" spans="1:10">
      <c r="A17" s="46">
        <v>1</v>
      </c>
      <c r="B17" s="41" t="s">
        <v>9</v>
      </c>
      <c r="C17" s="100"/>
      <c r="D17" s="47" t="s">
        <v>57</v>
      </c>
      <c r="E17" s="56" t="s">
        <v>56</v>
      </c>
      <c r="F17" s="100"/>
      <c r="G17" s="48"/>
      <c r="H17" s="87" t="s">
        <v>46</v>
      </c>
      <c r="I17" s="293"/>
      <c r="J17" s="294"/>
    </row>
    <row r="18" spans="1:10" s="70" customFormat="1" ht="14.25" customHeight="1" outlineLevel="1">
      <c r="A18" s="71" t="s">
        <v>8</v>
      </c>
      <c r="B18" s="55" t="str">
        <f>'Planilha Orçamentária'!D18</f>
        <v>FORNECIMENTO E INSTALAÇÃO DE PLACA DE OBRA COM CHAPA GALVANIZADA E EST M2 AS 314,85 RUTURA DE MADEIRA. AF_03/2022_PS</v>
      </c>
      <c r="C18" s="184" t="str">
        <f>'Planilha Orçamentária'!E18</f>
        <v>M2</v>
      </c>
      <c r="D18" s="210">
        <v>3</v>
      </c>
      <c r="E18" s="211">
        <v>2</v>
      </c>
      <c r="F18" s="97"/>
      <c r="G18" s="75"/>
      <c r="H18" s="78">
        <f>D18*E18</f>
        <v>6</v>
      </c>
      <c r="I18" s="291" t="s">
        <v>52</v>
      </c>
      <c r="J18" s="292"/>
    </row>
    <row r="19" spans="1:10" s="70" customFormat="1" ht="38.25" outlineLevel="1">
      <c r="A19" s="71" t="s">
        <v>10</v>
      </c>
      <c r="B19" s="205" t="str">
        <f>'Planilha Orçamentária'!D19</f>
        <v>EXECUÇÃO DE REFEITÓRIO EM CANTEIRO DE OBRA EM CHAPA DE MADEIRA COMPENS M2 AS
 ADA, NÃO INCLUSO MOBILIÁRIO E EQUIPAMENTOS. AF_02/2016</v>
      </c>
      <c r="C19" s="200" t="str">
        <f>'Planilha Orçamentária'!E19</f>
        <v>M2</v>
      </c>
      <c r="D19" s="209">
        <v>7.2</v>
      </c>
      <c r="E19" s="209">
        <v>4.25</v>
      </c>
      <c r="F19" s="97"/>
      <c r="G19" s="75"/>
      <c r="H19" s="78">
        <f>D19*E19</f>
        <v>30.6</v>
      </c>
      <c r="I19" s="291" t="s">
        <v>186</v>
      </c>
      <c r="J19" s="292"/>
    </row>
    <row r="20" spans="1:10" s="70" customFormat="1" ht="14.25" customHeight="1" outlineLevel="1">
      <c r="A20" s="71" t="s">
        <v>30</v>
      </c>
      <c r="B20" s="55" t="str">
        <f>'Planilha Orçamentária'!D20</f>
        <v>LOCAÇÃO DE REDE DE ÁGUA OU ESGOTO</v>
      </c>
      <c r="C20" s="200" t="str">
        <f>'Planilha Orçamentária'!E20</f>
        <v xml:space="preserve">M </v>
      </c>
      <c r="D20" s="135">
        <f>'Planilha Orçamentária'!I20</f>
        <v>3340.56</v>
      </c>
      <c r="E20" s="98"/>
      <c r="F20" s="97"/>
      <c r="G20" s="75"/>
      <c r="H20" s="78">
        <f>D20</f>
        <v>3340.56</v>
      </c>
      <c r="I20" s="291" t="s">
        <v>187</v>
      </c>
      <c r="J20" s="292"/>
    </row>
    <row r="21" spans="1:10" s="70" customFormat="1" ht="14.25" customHeight="1" outlineLevel="1">
      <c r="A21" s="71" t="s">
        <v>31</v>
      </c>
      <c r="B21" s="55" t="str">
        <f>'Planilha Orçamentária'!D22</f>
        <v>ENGENHEIRO CIVIL DE OBRA JUNIOR COM ENCARGOS COMPLEMENTARES</v>
      </c>
      <c r="C21" s="200" t="str">
        <f>'Planilha Orçamentária'!E22</f>
        <v>H</v>
      </c>
      <c r="D21" s="209">
        <v>3</v>
      </c>
      <c r="E21" s="209">
        <v>22</v>
      </c>
      <c r="F21" s="209">
        <v>1</v>
      </c>
      <c r="G21" s="209"/>
      <c r="H21" s="78">
        <f>D21*E21*F21</f>
        <v>66</v>
      </c>
      <c r="I21" s="291" t="s">
        <v>214</v>
      </c>
      <c r="J21" s="292"/>
    </row>
    <row r="22" spans="1:10" s="70" customFormat="1" ht="14.25" customHeight="1" outlineLevel="1">
      <c r="A22" s="71" t="s">
        <v>32</v>
      </c>
      <c r="B22" s="55" t="str">
        <f>'Planilha Orçamentária'!D23</f>
        <v>ENCARREGADO - (OBRAS CIVIS)  (5 MESES X 22 DIAS X 4H)</v>
      </c>
      <c r="C22" s="200" t="str">
        <f>'Planilha Orçamentária'!E23</f>
        <v>H</v>
      </c>
      <c r="D22" s="209">
        <v>3</v>
      </c>
      <c r="E22" s="209">
        <v>22</v>
      </c>
      <c r="F22" s="209">
        <v>4</v>
      </c>
      <c r="G22" s="209"/>
      <c r="H22" s="78">
        <f>D22*E22*F22</f>
        <v>264</v>
      </c>
      <c r="I22" s="291" t="s">
        <v>213</v>
      </c>
      <c r="J22" s="292"/>
    </row>
    <row r="23" spans="1:10">
      <c r="A23" s="45">
        <v>2</v>
      </c>
      <c r="B23" s="58" t="s">
        <v>71</v>
      </c>
      <c r="C23" s="139"/>
      <c r="D23" s="104" t="s">
        <v>53</v>
      </c>
      <c r="E23" s="59" t="s">
        <v>59</v>
      </c>
      <c r="F23" s="103" t="s">
        <v>54</v>
      </c>
      <c r="G23" s="59" t="s">
        <v>55</v>
      </c>
      <c r="H23" s="59" t="s">
        <v>46</v>
      </c>
      <c r="I23" s="285"/>
      <c r="J23" s="286"/>
    </row>
    <row r="24" spans="1:10" s="70" customFormat="1" ht="14.25" customHeight="1" outlineLevel="1">
      <c r="A24" s="71" t="s">
        <v>33</v>
      </c>
      <c r="B24" s="198" t="e">
        <f>'Planilha Orçamentária'!#REF!</f>
        <v>#REF!</v>
      </c>
      <c r="C24" s="102" t="s">
        <v>17</v>
      </c>
      <c r="D24" s="78"/>
      <c r="E24" s="78"/>
      <c r="F24" s="75"/>
      <c r="G24" s="78"/>
      <c r="H24" s="78" t="e">
        <f>'Planilha Orçamentária'!#REF!</f>
        <v>#REF!</v>
      </c>
      <c r="I24" s="287" t="s">
        <v>73</v>
      </c>
      <c r="J24" s="288"/>
    </row>
    <row r="25" spans="1:10" s="70" customFormat="1" ht="14.25" customHeight="1" outlineLevel="1">
      <c r="A25" s="71"/>
      <c r="B25" s="198" t="e">
        <f>'Planilha Orçamentária'!#REF!</f>
        <v>#REF!</v>
      </c>
      <c r="C25" s="102" t="str">
        <f>C24</f>
        <v>M3</v>
      </c>
      <c r="D25" s="78"/>
      <c r="E25" s="78"/>
      <c r="F25" s="75"/>
      <c r="G25" s="78"/>
      <c r="H25" s="78" t="e">
        <f>'Planilha Orçamentária'!#REF!</f>
        <v>#REF!</v>
      </c>
      <c r="I25" s="287" t="s">
        <v>73</v>
      </c>
      <c r="J25" s="288"/>
    </row>
    <row r="26" spans="1:10" s="70" customFormat="1" ht="14.25" customHeight="1" outlineLevel="1">
      <c r="A26" s="71" t="s">
        <v>34</v>
      </c>
      <c r="B26" s="198" t="e">
        <f>'Planilha Orçamentária'!#REF!</f>
        <v>#REF!</v>
      </c>
      <c r="C26" s="86" t="s">
        <v>11</v>
      </c>
      <c r="D26" s="78"/>
      <c r="E26" s="78"/>
      <c r="F26" s="75"/>
      <c r="G26" s="78"/>
      <c r="H26" s="78" t="e">
        <f>'Planilha Orçamentária'!#REF!</f>
        <v>#REF!</v>
      </c>
      <c r="I26" s="287" t="s">
        <v>73</v>
      </c>
      <c r="J26" s="288"/>
    </row>
    <row r="27" spans="1:10" s="70" customFormat="1" outlineLevel="1">
      <c r="A27" s="71" t="s">
        <v>42</v>
      </c>
      <c r="B27" s="198" t="e">
        <f>'Planilha Orçamentária'!#REF!</f>
        <v>#REF!</v>
      </c>
      <c r="C27" s="102" t="s">
        <v>17</v>
      </c>
      <c r="D27" s="78"/>
      <c r="E27" s="78"/>
      <c r="F27" s="75"/>
      <c r="G27" s="78"/>
      <c r="H27" s="78" t="e">
        <f>'Planilha Orçamentária'!#REF!</f>
        <v>#REF!</v>
      </c>
      <c r="I27" s="287" t="s">
        <v>73</v>
      </c>
      <c r="J27" s="288"/>
    </row>
    <row r="28" spans="1:10" s="70" customFormat="1" outlineLevel="1">
      <c r="A28" s="71" t="s">
        <v>43</v>
      </c>
      <c r="B28" s="198" t="e">
        <f>'Planilha Orçamentária'!#REF!</f>
        <v>#REF!</v>
      </c>
      <c r="C28" s="40" t="s">
        <v>49</v>
      </c>
      <c r="D28" s="105"/>
      <c r="E28" s="78"/>
      <c r="F28" s="75"/>
      <c r="G28" s="78"/>
      <c r="H28" s="78" t="e">
        <f>'Planilha Orçamentária'!#REF!</f>
        <v>#REF!</v>
      </c>
      <c r="I28" s="287" t="s">
        <v>74</v>
      </c>
      <c r="J28" s="288"/>
    </row>
    <row r="29" spans="1:10" s="70" customFormat="1" outlineLevel="1">
      <c r="A29" s="71" t="s">
        <v>61</v>
      </c>
      <c r="B29" s="198" t="e">
        <f>'Planilha Orçamentária'!#REF!</f>
        <v>#REF!</v>
      </c>
      <c r="C29" s="40" t="s">
        <v>49</v>
      </c>
      <c r="D29" s="78"/>
      <c r="E29" s="78"/>
      <c r="F29" s="75"/>
      <c r="G29" s="78"/>
      <c r="H29" s="78" t="e">
        <f>'Planilha Orçamentária'!#REF!</f>
        <v>#REF!</v>
      </c>
      <c r="I29" s="287" t="s">
        <v>75</v>
      </c>
      <c r="J29" s="288"/>
    </row>
    <row r="30" spans="1:10" s="70" customFormat="1" outlineLevel="1">
      <c r="A30" s="71" t="s">
        <v>44</v>
      </c>
      <c r="B30" s="198" t="e">
        <f>'Planilha Orçamentária'!#REF!</f>
        <v>#REF!</v>
      </c>
      <c r="C30" s="40" t="s">
        <v>49</v>
      </c>
      <c r="D30" s="105"/>
      <c r="E30" s="78"/>
      <c r="F30" s="75"/>
      <c r="G30" s="78"/>
      <c r="H30" s="78" t="e">
        <f>'Planilha Orçamentária'!#REF!</f>
        <v>#REF!</v>
      </c>
      <c r="I30" s="287" t="s">
        <v>74</v>
      </c>
      <c r="J30" s="288"/>
    </row>
    <row r="31" spans="1:10" outlineLevel="1">
      <c r="A31" s="71" t="s">
        <v>45</v>
      </c>
      <c r="B31" s="198" t="e">
        <f>'Planilha Orçamentária'!#REF!</f>
        <v>#REF!</v>
      </c>
      <c r="C31" s="40" t="s">
        <v>49</v>
      </c>
      <c r="D31" s="72"/>
      <c r="E31" s="78"/>
      <c r="F31" s="72"/>
      <c r="G31" s="52"/>
      <c r="H31" s="78" t="e">
        <f>'Planilha Orçamentária'!#REF!</f>
        <v>#REF!</v>
      </c>
      <c r="I31" s="287" t="s">
        <v>74</v>
      </c>
      <c r="J31" s="288"/>
    </row>
    <row r="32" spans="1:10" s="70" customFormat="1" outlineLevel="1">
      <c r="A32" s="71" t="s">
        <v>62</v>
      </c>
      <c r="B32" s="198" t="e">
        <f>'Planilha Orçamentária'!#REF!</f>
        <v>#REF!</v>
      </c>
      <c r="C32" s="40" t="s">
        <v>12</v>
      </c>
      <c r="D32" s="72"/>
      <c r="E32" s="78"/>
      <c r="F32" s="75"/>
      <c r="G32" s="52"/>
      <c r="H32" s="78" t="e">
        <f>'Planilha Orçamentária'!#REF!</f>
        <v>#REF!</v>
      </c>
      <c r="I32" s="287" t="s">
        <v>76</v>
      </c>
      <c r="J32" s="288"/>
    </row>
    <row r="33" spans="1:10" s="70" customFormat="1" outlineLevel="1">
      <c r="A33" s="71" t="s">
        <v>63</v>
      </c>
      <c r="B33" s="198" t="e">
        <f>'Planilha Orçamentária'!#REF!</f>
        <v>#REF!</v>
      </c>
      <c r="C33" s="40" t="s">
        <v>12</v>
      </c>
      <c r="D33" s="72"/>
      <c r="E33" s="78"/>
      <c r="F33" s="75"/>
      <c r="G33" s="52"/>
      <c r="H33" s="78" t="e">
        <f>'Planilha Orçamentária'!#REF!</f>
        <v>#REF!</v>
      </c>
      <c r="I33" s="289" t="s">
        <v>77</v>
      </c>
      <c r="J33" s="290"/>
    </row>
    <row r="34" spans="1:10" s="70" customFormat="1" outlineLevel="1">
      <c r="A34" s="71" t="s">
        <v>64</v>
      </c>
      <c r="B34" s="198" t="e">
        <f>'Planilha Orçamentária'!#REF!</f>
        <v>#REF!</v>
      </c>
      <c r="C34" s="40" t="s">
        <v>49</v>
      </c>
      <c r="D34" s="72"/>
      <c r="E34" s="78"/>
      <c r="F34" s="75"/>
      <c r="G34" s="52"/>
      <c r="H34" s="85" t="e">
        <f>'Planilha Orçamentária'!#REF!</f>
        <v>#REF!</v>
      </c>
      <c r="I34" s="283" t="s">
        <v>207</v>
      </c>
      <c r="J34" s="284"/>
    </row>
    <row r="35" spans="1:10" ht="12.75" customHeight="1" outlineLevel="1">
      <c r="A35" s="71" t="s">
        <v>65</v>
      </c>
      <c r="B35" s="198" t="e">
        <f>'Planilha Orçamentária'!#REF!</f>
        <v>#REF!</v>
      </c>
      <c r="C35" s="40" t="s">
        <v>49</v>
      </c>
      <c r="D35" s="106"/>
      <c r="E35" s="72"/>
      <c r="F35" s="72"/>
      <c r="G35" s="52"/>
      <c r="H35" s="85" t="e">
        <f>'Planilha Orçamentária'!#REF!</f>
        <v>#REF!</v>
      </c>
      <c r="I35" s="283" t="s">
        <v>208</v>
      </c>
      <c r="J35" s="284"/>
    </row>
    <row r="36" spans="1:10" ht="12.75" customHeight="1" outlineLevel="1">
      <c r="A36" s="71"/>
      <c r="B36" s="198" t="e">
        <f>'Planilha Orçamentária'!#REF!</f>
        <v>#REF!</v>
      </c>
      <c r="C36" s="40" t="s">
        <v>49</v>
      </c>
      <c r="D36" s="106"/>
      <c r="E36" s="72"/>
      <c r="F36" s="72"/>
      <c r="G36" s="52"/>
      <c r="H36" s="85" t="e">
        <f>'Planilha Orçamentária'!#REF!</f>
        <v>#REF!</v>
      </c>
      <c r="I36" s="283" t="s">
        <v>209</v>
      </c>
      <c r="J36" s="284"/>
    </row>
    <row r="37" spans="1:10" ht="26.25" customHeight="1" outlineLevel="1">
      <c r="A37" s="71" t="s">
        <v>66</v>
      </c>
      <c r="B37" s="198" t="e">
        <f>'Planilha Orçamentária'!#REF!</f>
        <v>#REF!</v>
      </c>
      <c r="C37" s="40" t="s">
        <v>49</v>
      </c>
      <c r="D37" s="106">
        <v>146</v>
      </c>
      <c r="E37" s="72">
        <v>27</v>
      </c>
      <c r="F37" s="72">
        <v>22</v>
      </c>
      <c r="G37" s="52"/>
      <c r="H37" s="85">
        <v>50</v>
      </c>
      <c r="I37" s="289" t="s">
        <v>210</v>
      </c>
      <c r="J37" s="290"/>
    </row>
    <row r="38" spans="1:10" outlineLevel="1">
      <c r="A38" s="71" t="s">
        <v>67</v>
      </c>
      <c r="B38" s="198" t="e">
        <f>'Planilha Orçamentária'!#REF!</f>
        <v>#REF!</v>
      </c>
      <c r="C38" s="40" t="s">
        <v>49</v>
      </c>
      <c r="D38" s="106"/>
      <c r="E38" s="72"/>
      <c r="F38" s="72"/>
      <c r="G38" s="52"/>
      <c r="H38" s="85" t="e">
        <f>'Planilha Orçamentária'!#REF!</f>
        <v>#REF!</v>
      </c>
      <c r="I38" s="283" t="s">
        <v>211</v>
      </c>
      <c r="J38" s="284"/>
    </row>
    <row r="39" spans="1:10">
      <c r="A39" s="1"/>
      <c r="B39" s="2"/>
      <c r="C39" s="183"/>
      <c r="D39" s="79"/>
      <c r="E39" s="99"/>
      <c r="F39" s="79"/>
      <c r="G39" s="69"/>
      <c r="J39" s="69"/>
    </row>
    <row r="40" spans="1:10">
      <c r="A40" s="1"/>
      <c r="B40" s="2"/>
      <c r="C40" s="183"/>
      <c r="D40" s="79"/>
      <c r="E40" s="99"/>
      <c r="F40" s="79"/>
      <c r="G40" s="69"/>
      <c r="J40" s="69"/>
    </row>
    <row r="41" spans="1:10">
      <c r="A41" s="1"/>
      <c r="B41" s="2"/>
      <c r="C41" s="183"/>
      <c r="D41" s="79"/>
      <c r="E41" s="99"/>
      <c r="F41" s="79"/>
      <c r="G41" s="69"/>
      <c r="J41" s="69"/>
    </row>
    <row r="42" spans="1:10">
      <c r="A42" s="1"/>
      <c r="B42" s="2"/>
      <c r="C42" s="183"/>
      <c r="D42" s="79"/>
      <c r="E42" s="99"/>
      <c r="F42" s="79"/>
      <c r="G42" s="69"/>
      <c r="J42" s="69"/>
    </row>
    <row r="43" spans="1:10">
      <c r="A43" s="1"/>
      <c r="B43" s="2"/>
      <c r="C43" s="183"/>
      <c r="D43" s="79"/>
      <c r="E43" s="99"/>
      <c r="F43" s="79"/>
      <c r="G43" s="69"/>
      <c r="J43" s="69"/>
    </row>
    <row r="44" spans="1:10">
      <c r="A44" s="1"/>
      <c r="B44" s="2"/>
      <c r="C44" s="183"/>
      <c r="D44" s="154"/>
      <c r="E44" s="154"/>
      <c r="F44" s="154"/>
      <c r="G44" s="154"/>
      <c r="J44" s="69"/>
    </row>
    <row r="45" spans="1:10">
      <c r="A45" s="1"/>
      <c r="B45" s="2"/>
      <c r="C45" s="183"/>
      <c r="D45" s="245" t="str">
        <f>Composições!D108</f>
        <v xml:space="preserve">Eng. Civil RODOLFO ANTONIO FERREIRA DIAS JR </v>
      </c>
      <c r="E45" s="245"/>
      <c r="F45" s="245"/>
      <c r="G45" s="245"/>
      <c r="J45" s="69"/>
    </row>
    <row r="46" spans="1:10">
      <c r="A46" s="1"/>
      <c r="B46" s="2"/>
      <c r="C46" s="183"/>
      <c r="D46" s="246" t="str">
        <f>Composições!D109</f>
        <v>CREA 17955/D - GO</v>
      </c>
      <c r="E46" s="246"/>
      <c r="F46" s="246"/>
      <c r="G46" s="246"/>
      <c r="J46" s="69"/>
    </row>
    <row r="47" spans="1:10">
      <c r="A47" s="1"/>
      <c r="B47" s="2"/>
      <c r="C47" s="183"/>
      <c r="D47" s="79"/>
      <c r="E47" s="99"/>
      <c r="F47" s="79"/>
      <c r="G47" s="69"/>
      <c r="J47" s="69"/>
    </row>
    <row r="48" spans="1:10">
      <c r="A48" s="1"/>
      <c r="B48" s="2"/>
      <c r="C48" s="183"/>
      <c r="D48" s="79"/>
      <c r="E48" s="99"/>
      <c r="F48" s="79"/>
      <c r="G48" s="69"/>
      <c r="J48" s="69"/>
    </row>
    <row r="49" spans="1:10">
      <c r="A49" s="1"/>
      <c r="B49" s="2"/>
      <c r="C49" s="183"/>
      <c r="D49" s="79"/>
      <c r="E49" s="99"/>
      <c r="F49" s="79"/>
      <c r="G49" s="69"/>
      <c r="J49" s="69"/>
    </row>
    <row r="50" spans="1:10">
      <c r="A50" s="1"/>
      <c r="B50" s="2"/>
      <c r="C50" s="183"/>
      <c r="D50" s="79"/>
      <c r="E50" s="99"/>
      <c r="F50" s="79"/>
      <c r="G50" s="69"/>
      <c r="J50" s="69"/>
    </row>
    <row r="51" spans="1:10">
      <c r="A51" s="1"/>
      <c r="B51" s="2"/>
      <c r="C51" s="183"/>
      <c r="D51" s="79"/>
      <c r="E51" s="99"/>
      <c r="F51" s="79"/>
      <c r="G51" s="69"/>
      <c r="J51" s="69"/>
    </row>
    <row r="52" spans="1:10">
      <c r="A52" s="1"/>
      <c r="B52" s="2"/>
      <c r="C52" s="183"/>
      <c r="D52" s="79"/>
      <c r="E52" s="99"/>
      <c r="F52" s="79"/>
      <c r="G52" s="69"/>
      <c r="J52" s="69"/>
    </row>
    <row r="53" spans="1:10">
      <c r="A53" s="1"/>
      <c r="B53" s="2"/>
      <c r="C53" s="183"/>
      <c r="D53" s="79"/>
      <c r="E53" s="99"/>
      <c r="F53" s="79"/>
      <c r="G53" s="69"/>
      <c r="J53" s="69"/>
    </row>
    <row r="54" spans="1:10">
      <c r="A54" s="1"/>
      <c r="B54" s="2"/>
      <c r="C54" s="183"/>
      <c r="D54" s="79"/>
      <c r="E54" s="99"/>
      <c r="F54" s="79"/>
      <c r="G54" s="69"/>
      <c r="J54" s="69"/>
    </row>
    <row r="55" spans="1:10">
      <c r="A55" s="1"/>
      <c r="B55" s="2"/>
      <c r="C55" s="183"/>
      <c r="D55" s="79"/>
      <c r="E55" s="99"/>
      <c r="F55" s="79"/>
      <c r="G55" s="69"/>
      <c r="J55" s="69"/>
    </row>
    <row r="56" spans="1:10">
      <c r="A56" s="1"/>
      <c r="B56" s="2"/>
      <c r="C56" s="183"/>
      <c r="D56" s="79"/>
      <c r="E56" s="99"/>
      <c r="F56" s="79"/>
      <c r="G56" s="69"/>
      <c r="J56" s="69"/>
    </row>
    <row r="57" spans="1:10">
      <c r="A57" s="1"/>
      <c r="B57" s="2"/>
      <c r="C57" s="183"/>
      <c r="D57" s="79"/>
      <c r="E57" s="99"/>
      <c r="F57" s="79"/>
      <c r="G57" s="69"/>
      <c r="J57" s="69"/>
    </row>
    <row r="58" spans="1:10">
      <c r="A58" s="1"/>
      <c r="B58" s="2"/>
      <c r="C58" s="183"/>
      <c r="D58" s="79"/>
      <c r="E58" s="99"/>
      <c r="F58" s="79"/>
      <c r="G58" s="69"/>
      <c r="J58" s="69"/>
    </row>
    <row r="59" spans="1:10">
      <c r="A59" s="1"/>
      <c r="B59" s="2"/>
      <c r="C59" s="183"/>
      <c r="D59" s="79"/>
      <c r="E59" s="99"/>
      <c r="F59" s="79"/>
      <c r="G59" s="69"/>
      <c r="J59" s="69"/>
    </row>
    <row r="60" spans="1:10">
      <c r="A60" s="1"/>
      <c r="B60" s="2"/>
      <c r="C60" s="183"/>
      <c r="D60" s="79"/>
      <c r="E60" s="99"/>
      <c r="F60" s="79"/>
      <c r="G60" s="69"/>
      <c r="J60" s="69"/>
    </row>
    <row r="61" spans="1:10">
      <c r="A61" s="1"/>
      <c r="B61" s="2"/>
      <c r="C61" s="183"/>
      <c r="D61" s="79"/>
      <c r="E61" s="99"/>
      <c r="F61" s="79"/>
      <c r="G61" s="69"/>
      <c r="J61" s="69"/>
    </row>
    <row r="62" spans="1:10">
      <c r="A62" s="1"/>
      <c r="B62" s="2"/>
      <c r="C62" s="183"/>
      <c r="D62" s="79"/>
      <c r="E62" s="99"/>
      <c r="F62" s="79"/>
      <c r="G62" s="69"/>
      <c r="J62" s="69"/>
    </row>
    <row r="63" spans="1:10">
      <c r="A63" s="1"/>
      <c r="B63" s="2"/>
      <c r="C63" s="183"/>
      <c r="D63" s="79"/>
      <c r="E63" s="99"/>
      <c r="F63" s="79"/>
      <c r="G63" s="69"/>
      <c r="J63" s="69"/>
    </row>
    <row r="64" spans="1:10">
      <c r="A64" s="1"/>
      <c r="B64" s="2"/>
      <c r="C64" s="183"/>
      <c r="D64" s="79"/>
      <c r="E64" s="99"/>
      <c r="F64" s="79"/>
      <c r="G64" s="69"/>
      <c r="J64" s="69"/>
    </row>
    <row r="65" spans="1:10">
      <c r="A65" s="1"/>
      <c r="B65" s="2"/>
      <c r="C65" s="183"/>
      <c r="D65" s="79"/>
      <c r="E65" s="99"/>
      <c r="F65" s="79"/>
      <c r="G65" s="69"/>
      <c r="J65" s="69"/>
    </row>
    <row r="66" spans="1:10">
      <c r="A66" s="1"/>
      <c r="B66" s="2"/>
      <c r="C66" s="183"/>
      <c r="D66" s="79"/>
      <c r="E66" s="99"/>
      <c r="F66" s="79"/>
      <c r="G66" s="69"/>
      <c r="J66" s="69"/>
    </row>
    <row r="67" spans="1:10">
      <c r="A67" s="1"/>
      <c r="B67" s="2"/>
      <c r="C67" s="183"/>
      <c r="D67" s="79"/>
      <c r="E67" s="99"/>
      <c r="F67" s="79"/>
      <c r="G67" s="69"/>
      <c r="J67" s="69"/>
    </row>
    <row r="68" spans="1:10">
      <c r="A68" s="1"/>
      <c r="B68" s="2"/>
      <c r="C68" s="183"/>
      <c r="D68" s="79"/>
      <c r="E68" s="99"/>
      <c r="F68" s="79"/>
      <c r="G68" s="69"/>
      <c r="J68" s="69"/>
    </row>
    <row r="69" spans="1:10">
      <c r="A69" s="1"/>
      <c r="B69" s="2"/>
      <c r="C69" s="183"/>
      <c r="D69" s="79"/>
      <c r="E69" s="99"/>
      <c r="F69" s="79"/>
      <c r="G69" s="69"/>
      <c r="J69" s="69"/>
    </row>
    <row r="70" spans="1:10">
      <c r="A70" s="1"/>
      <c r="B70" s="2"/>
      <c r="C70" s="183"/>
      <c r="D70" s="79"/>
      <c r="E70" s="99"/>
      <c r="F70" s="79"/>
      <c r="G70" s="69"/>
      <c r="J70" s="69"/>
    </row>
    <row r="71" spans="1:10">
      <c r="A71" s="1"/>
      <c r="B71" s="2"/>
      <c r="C71" s="183"/>
      <c r="D71" s="79"/>
      <c r="E71" s="99"/>
      <c r="F71" s="79"/>
      <c r="G71" s="69"/>
      <c r="J71" s="69"/>
    </row>
    <row r="72" spans="1:10">
      <c r="A72" s="1"/>
      <c r="B72" s="2"/>
      <c r="C72" s="183"/>
      <c r="D72" s="79"/>
      <c r="E72" s="99"/>
      <c r="F72" s="79"/>
      <c r="G72" s="69"/>
      <c r="J72" s="69"/>
    </row>
    <row r="73" spans="1:10">
      <c r="A73" s="1"/>
      <c r="B73" s="2"/>
      <c r="C73" s="183"/>
      <c r="D73" s="79"/>
      <c r="E73" s="99"/>
      <c r="F73" s="79"/>
      <c r="G73" s="69"/>
      <c r="J73" s="69"/>
    </row>
    <row r="74" spans="1:10">
      <c r="A74" s="1"/>
      <c r="B74" s="2"/>
      <c r="C74" s="183"/>
      <c r="D74" s="79"/>
      <c r="E74" s="99"/>
      <c r="F74" s="79"/>
      <c r="G74" s="69"/>
      <c r="J74" s="69"/>
    </row>
    <row r="75" spans="1:10">
      <c r="A75" s="1"/>
      <c r="B75" s="2"/>
      <c r="C75" s="183"/>
      <c r="D75" s="79"/>
      <c r="E75" s="99"/>
      <c r="F75" s="79"/>
      <c r="G75" s="69"/>
      <c r="J75" s="69"/>
    </row>
    <row r="76" spans="1:10">
      <c r="A76" s="1"/>
      <c r="B76" s="2"/>
      <c r="C76" s="183"/>
      <c r="D76" s="79"/>
      <c r="E76" s="99"/>
      <c r="F76" s="79"/>
      <c r="G76" s="69"/>
      <c r="J76" s="69"/>
    </row>
    <row r="77" spans="1:10">
      <c r="A77" s="1"/>
      <c r="B77" s="2"/>
      <c r="C77" s="183"/>
      <c r="D77" s="79"/>
      <c r="E77" s="99"/>
      <c r="F77" s="79"/>
      <c r="G77" s="69"/>
      <c r="J77" s="69"/>
    </row>
    <row r="78" spans="1:10">
      <c r="A78" s="1"/>
      <c r="B78" s="2"/>
      <c r="C78" s="183"/>
      <c r="D78" s="79"/>
      <c r="E78" s="99"/>
      <c r="F78" s="79"/>
      <c r="G78" s="69"/>
      <c r="J78" s="69"/>
    </row>
  </sheetData>
  <dataConsolidate>
    <dataRefs count="1">
      <dataRef ref="C14:I25" sheet="Planilha Orçamentária"/>
    </dataRefs>
  </dataConsolidate>
  <mergeCells count="44">
    <mergeCell ref="I19:J19"/>
    <mergeCell ref="I20:J20"/>
    <mergeCell ref="I21:J21"/>
    <mergeCell ref="I22:J22"/>
    <mergeCell ref="A11:H12"/>
    <mergeCell ref="I17:J17"/>
    <mergeCell ref="I18:J18"/>
    <mergeCell ref="C15:F15"/>
    <mergeCell ref="I14:J14"/>
    <mergeCell ref="I15:J15"/>
    <mergeCell ref="I37:J37"/>
    <mergeCell ref="D45:G45"/>
    <mergeCell ref="D46:G46"/>
    <mergeCell ref="I35:J35"/>
    <mergeCell ref="I38:J38"/>
    <mergeCell ref="I36:J36"/>
    <mergeCell ref="I34:J34"/>
    <mergeCell ref="I23:J23"/>
    <mergeCell ref="I24:J24"/>
    <mergeCell ref="I27:J27"/>
    <mergeCell ref="I31:J31"/>
    <mergeCell ref="I26:J26"/>
    <mergeCell ref="I32:J32"/>
    <mergeCell ref="I28:J28"/>
    <mergeCell ref="I29:J29"/>
    <mergeCell ref="I30:J30"/>
    <mergeCell ref="I33:J33"/>
    <mergeCell ref="I25:J25"/>
    <mergeCell ref="I10:J10"/>
    <mergeCell ref="A14:B14"/>
    <mergeCell ref="A15:B15"/>
    <mergeCell ref="I1:I5"/>
    <mergeCell ref="D16:H16"/>
    <mergeCell ref="I16:J16"/>
    <mergeCell ref="I12:J12"/>
    <mergeCell ref="I6:J6"/>
    <mergeCell ref="I7:J7"/>
    <mergeCell ref="I8:J8"/>
    <mergeCell ref="B1:H1"/>
    <mergeCell ref="B2:H2"/>
    <mergeCell ref="B3:H3"/>
    <mergeCell ref="B4:H4"/>
    <mergeCell ref="B5:H5"/>
    <mergeCell ref="C14:F14"/>
  </mergeCells>
  <conditionalFormatting sqref="I16 D16 D18:E18 D20:E20 G23:G38 D23:E38 H34:H38">
    <cfRule type="cellIs" dxfId="15" priority="25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 alignWithMargins="0">
    <oddFooter>Página &amp;P de &amp;N</oddFooter>
  </headerFooter>
  <rowBreaks count="1" manualBreakCount="1">
    <brk id="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showGridLines="0" view="pageBreakPreview" topLeftCell="A7" zoomScaleNormal="85" zoomScaleSheetLayoutView="100" workbookViewId="0">
      <selection activeCell="D95" sqref="D95"/>
    </sheetView>
  </sheetViews>
  <sheetFormatPr defaultColWidth="9" defaultRowHeight="12.75" outlineLevelRow="1"/>
  <cols>
    <col min="1" max="1" width="8.625" style="21" customWidth="1"/>
    <col min="2" max="2" width="8.875" style="21" bestFit="1" customWidth="1"/>
    <col min="3" max="3" width="10.125" style="21" bestFit="1" customWidth="1"/>
    <col min="4" max="4" width="50.125" style="22" customWidth="1"/>
    <col min="5" max="5" width="10.625" style="23" customWidth="1"/>
    <col min="6" max="6" width="11.875" style="23" customWidth="1"/>
    <col min="7" max="7" width="11.125" style="19" customWidth="1"/>
    <col min="8" max="8" width="14.125" style="24" customWidth="1"/>
    <col min="9" max="16384" width="9" style="9"/>
  </cols>
  <sheetData>
    <row r="1" spans="1:8" ht="40.5" customHeight="1">
      <c r="A1" s="177"/>
      <c r="B1" s="173"/>
      <c r="C1" s="174"/>
      <c r="D1" s="254" t="s">
        <v>68</v>
      </c>
      <c r="E1" s="254"/>
      <c r="F1" s="254"/>
      <c r="G1" s="255"/>
      <c r="H1" s="178" t="s">
        <v>14</v>
      </c>
    </row>
    <row r="2" spans="1:8" ht="10.5" customHeight="1">
      <c r="A2" s="179"/>
      <c r="B2" s="175"/>
      <c r="C2" s="176"/>
      <c r="D2" s="175"/>
      <c r="E2" s="175"/>
      <c r="F2" s="175"/>
      <c r="G2" s="176"/>
      <c r="H2" s="296">
        <f ca="1">TODAY()</f>
        <v>45237</v>
      </c>
    </row>
    <row r="3" spans="1:8" ht="6.75" customHeight="1">
      <c r="A3" s="179"/>
      <c r="B3" s="175"/>
      <c r="C3" s="176"/>
      <c r="D3" s="175"/>
      <c r="E3" s="175"/>
      <c r="F3" s="175"/>
      <c r="G3" s="176"/>
      <c r="H3" s="296"/>
    </row>
    <row r="4" spans="1:8" ht="20.25" customHeight="1">
      <c r="A4" s="179"/>
      <c r="B4" s="175"/>
      <c r="C4" s="176"/>
      <c r="D4" s="277" t="s">
        <v>60</v>
      </c>
      <c r="E4" s="277"/>
      <c r="F4" s="277"/>
      <c r="G4" s="278"/>
      <c r="H4" s="296"/>
    </row>
    <row r="5" spans="1:8" ht="9.75" customHeight="1" thickBot="1">
      <c r="A5" s="180"/>
      <c r="B5" s="181"/>
      <c r="C5" s="182"/>
      <c r="D5" s="156"/>
      <c r="E5" s="156"/>
      <c r="F5" s="156"/>
      <c r="G5" s="14"/>
      <c r="H5" s="297"/>
    </row>
    <row r="6" spans="1:8">
      <c r="A6" s="15"/>
      <c r="B6" s="15"/>
      <c r="C6" s="15"/>
      <c r="D6" s="16"/>
      <c r="E6" s="16"/>
      <c r="F6" s="16"/>
      <c r="G6" s="17"/>
      <c r="H6" s="18"/>
    </row>
    <row r="7" spans="1:8" s="111" customFormat="1">
      <c r="A7" s="6" t="str">
        <f>'Planilha Orçamentária'!A7</f>
        <v>Obra: CONSTRUÇÃO DA REDE  ÁGUA DO BAIRRO NOVA ESPERANÇA</v>
      </c>
      <c r="B7" s="6"/>
      <c r="C7" s="120"/>
      <c r="D7" s="121"/>
      <c r="G7" s="122"/>
      <c r="H7" s="122"/>
    </row>
    <row r="8" spans="1:8" s="111" customFormat="1">
      <c r="A8" s="6"/>
      <c r="B8" s="6"/>
      <c r="C8" s="120"/>
      <c r="D8" s="121"/>
      <c r="F8" s="219"/>
      <c r="G8" s="219"/>
      <c r="H8" s="213"/>
    </row>
    <row r="9" spans="1:8" s="111" customFormat="1">
      <c r="A9" s="6" t="str">
        <f>'Planilha Orçamentária'!A9</f>
        <v>Endereço: BAIRRO NOVA ESPERANÇA</v>
      </c>
      <c r="B9" s="6"/>
      <c r="C9" s="43"/>
      <c r="D9" s="121"/>
      <c r="F9" s="214"/>
      <c r="G9" s="219"/>
      <c r="H9" s="159"/>
    </row>
    <row r="10" spans="1:8" s="111" customFormat="1">
      <c r="A10" s="123"/>
      <c r="B10" s="123"/>
      <c r="C10" s="120"/>
      <c r="D10" s="121"/>
      <c r="F10" s="219"/>
      <c r="G10" s="219"/>
      <c r="H10" s="213"/>
    </row>
    <row r="11" spans="1:8" s="111" customFormat="1" ht="20.25" customHeight="1">
      <c r="A11" s="262" t="str">
        <f>'Planilha Orçamentária'!A11:H12</f>
        <v>Referência: TABELA DE CUSTOS DE OBRAS CIVIS -27/04/2023 S/ DESONERADA; TABELA DE TERRAPLENAGEM, PAVIMENTAÇÃO E OBRAS DE ARTE ESPECIAIS - 27/04/2023- S/ DESONERAÇÃO (T135) (CUSTOS DIRETOS); TABELA SINAPI S/DESONERAÇÃO 13/04/2023 TABELA SANEAGO_22-04</v>
      </c>
      <c r="B11" s="262"/>
      <c r="C11" s="262"/>
      <c r="D11" s="262"/>
      <c r="E11" s="262"/>
      <c r="F11" s="219"/>
      <c r="G11" s="217"/>
      <c r="H11" s="218"/>
    </row>
    <row r="12" spans="1:8" s="111" customFormat="1">
      <c r="A12" s="262"/>
      <c r="B12" s="262"/>
      <c r="C12" s="262"/>
      <c r="D12" s="262"/>
      <c r="E12" s="262"/>
      <c r="F12" s="219"/>
      <c r="G12" s="219"/>
      <c r="H12" s="213"/>
    </row>
    <row r="13" spans="1:8" s="111" customFormat="1">
      <c r="A13" s="6" t="str">
        <f>'Planilha Orçamentária'!A13</f>
        <v>Técnico Responsável: Eng. EDJAIMES MAGALHAES DE ARAUJO FILHO - CREA 1019109025/D- GO</v>
      </c>
      <c r="B13" s="6"/>
      <c r="C13" s="120"/>
      <c r="D13" s="121"/>
      <c r="E13" s="138"/>
      <c r="F13" s="140"/>
      <c r="G13" s="38"/>
    </row>
    <row r="14" spans="1:8" s="111" customFormat="1" ht="22.5" customHeight="1">
      <c r="A14" s="262"/>
      <c r="B14" s="262"/>
      <c r="C14" s="262"/>
      <c r="D14" s="140"/>
      <c r="E14" s="138"/>
      <c r="F14" s="140"/>
      <c r="G14" s="38"/>
    </row>
    <row r="15" spans="1:8" s="111" customFormat="1" ht="24.75" customHeight="1" thickBot="1">
      <c r="A15" s="262" t="str">
        <f>'Planilha Orçamentária'!A14:C14</f>
        <v>Extensão da rede:  3.340,56m</v>
      </c>
      <c r="B15" s="262"/>
      <c r="C15" s="262"/>
      <c r="D15" s="155"/>
      <c r="E15" s="155"/>
      <c r="F15" s="155"/>
      <c r="G15" s="137"/>
      <c r="H15" s="3"/>
    </row>
    <row r="16" spans="1:8" ht="48" customHeight="1" thickBot="1">
      <c r="A16" s="125" t="s">
        <v>1</v>
      </c>
      <c r="B16" s="125"/>
      <c r="C16" s="125" t="s">
        <v>3</v>
      </c>
      <c r="D16" s="125" t="s">
        <v>4</v>
      </c>
      <c r="E16" s="125" t="s">
        <v>5</v>
      </c>
      <c r="F16" s="126" t="s">
        <v>19</v>
      </c>
      <c r="G16" s="39" t="s">
        <v>6</v>
      </c>
      <c r="H16" s="127" t="s">
        <v>7</v>
      </c>
    </row>
    <row r="17" spans="1:8">
      <c r="A17" s="46">
        <v>1</v>
      </c>
      <c r="B17" s="46" t="s">
        <v>72</v>
      </c>
      <c r="C17" s="46" t="s">
        <v>106</v>
      </c>
      <c r="D17" s="41" t="s">
        <v>195</v>
      </c>
      <c r="E17" s="41"/>
      <c r="F17" s="47"/>
      <c r="G17" s="56"/>
      <c r="H17" s="49"/>
    </row>
    <row r="18" spans="1:8" s="70" customFormat="1" ht="14.25" customHeight="1" outlineLevel="1">
      <c r="A18" s="71" t="s">
        <v>8</v>
      </c>
      <c r="B18" s="203" t="s">
        <v>90</v>
      </c>
      <c r="C18" s="73" t="s">
        <v>13</v>
      </c>
      <c r="D18" s="128" t="s">
        <v>80</v>
      </c>
      <c r="E18" s="101" t="s">
        <v>40</v>
      </c>
      <c r="F18" s="132">
        <v>13.4</v>
      </c>
      <c r="G18" s="201">
        <v>0.71</v>
      </c>
      <c r="H18" s="76">
        <f>G18*F18</f>
        <v>9.5139999999999993</v>
      </c>
    </row>
    <row r="19" spans="1:8" s="70" customFormat="1" ht="12.75" customHeight="1" outlineLevel="1">
      <c r="A19" s="71" t="s">
        <v>10</v>
      </c>
      <c r="B19" s="203" t="s">
        <v>91</v>
      </c>
      <c r="C19" s="73" t="s">
        <v>13</v>
      </c>
      <c r="D19" s="55" t="s">
        <v>81</v>
      </c>
      <c r="E19" s="77" t="s">
        <v>40</v>
      </c>
      <c r="F19" s="83">
        <v>13.4</v>
      </c>
      <c r="G19" s="201">
        <v>3.5999999999999997E-2</v>
      </c>
      <c r="H19" s="76">
        <f t="shared" ref="H19:H25" si="0">G19*F19</f>
        <v>0.4824</v>
      </c>
    </row>
    <row r="20" spans="1:8" s="70" customFormat="1" outlineLevel="1">
      <c r="A20" s="71" t="s">
        <v>30</v>
      </c>
      <c r="B20" s="203" t="s">
        <v>92</v>
      </c>
      <c r="C20" s="73" t="s">
        <v>13</v>
      </c>
      <c r="D20" s="128" t="s">
        <v>48</v>
      </c>
      <c r="E20" s="77" t="s">
        <v>40</v>
      </c>
      <c r="F20" s="132">
        <v>8.1999999999999993</v>
      </c>
      <c r="G20" s="201">
        <v>0.23400000000000001</v>
      </c>
      <c r="H20" s="76">
        <f t="shared" si="0"/>
        <v>1.9187999999999998</v>
      </c>
    </row>
    <row r="21" spans="1:8" s="70" customFormat="1" outlineLevel="1">
      <c r="A21" s="71" t="s">
        <v>31</v>
      </c>
      <c r="B21" s="203" t="s">
        <v>93</v>
      </c>
      <c r="C21" s="73" t="s">
        <v>13</v>
      </c>
      <c r="D21" s="128" t="s">
        <v>88</v>
      </c>
      <c r="E21" s="77" t="s">
        <v>40</v>
      </c>
      <c r="F21" s="132">
        <v>8.1999999999999993</v>
      </c>
      <c r="G21" s="201">
        <v>0.7</v>
      </c>
      <c r="H21" s="76">
        <f t="shared" ref="H21" si="1">G21*F21</f>
        <v>5.7399999999999993</v>
      </c>
    </row>
    <row r="22" spans="1:8" s="70" customFormat="1" outlineLevel="1">
      <c r="A22" s="71" t="s">
        <v>32</v>
      </c>
      <c r="B22" s="203" t="s">
        <v>94</v>
      </c>
      <c r="C22" s="73" t="s">
        <v>13</v>
      </c>
      <c r="D22" s="133" t="s">
        <v>82</v>
      </c>
      <c r="E22" s="77" t="s">
        <v>40</v>
      </c>
      <c r="F22" s="83">
        <v>9.85</v>
      </c>
      <c r="G22" s="201">
        <v>1.17E-2</v>
      </c>
      <c r="H22" s="76">
        <f t="shared" si="0"/>
        <v>0.115245</v>
      </c>
    </row>
    <row r="23" spans="1:8" s="70" customFormat="1" outlineLevel="1">
      <c r="A23" s="71" t="s">
        <v>36</v>
      </c>
      <c r="B23" s="203" t="s">
        <v>95</v>
      </c>
      <c r="C23" s="73" t="s">
        <v>13</v>
      </c>
      <c r="D23" s="133" t="s">
        <v>83</v>
      </c>
      <c r="E23" s="77" t="s">
        <v>17</v>
      </c>
      <c r="F23" s="83">
        <v>82.85</v>
      </c>
      <c r="G23" s="201">
        <v>0.27050000000000002</v>
      </c>
      <c r="H23" s="76">
        <f t="shared" si="0"/>
        <v>22.410924999999999</v>
      </c>
    </row>
    <row r="24" spans="1:8" s="70" customFormat="1" outlineLevel="1">
      <c r="A24" s="71" t="s">
        <v>35</v>
      </c>
      <c r="B24" s="203" t="s">
        <v>96</v>
      </c>
      <c r="C24" s="73" t="s">
        <v>13</v>
      </c>
      <c r="D24" s="7" t="s">
        <v>84</v>
      </c>
      <c r="E24" s="77" t="s">
        <v>86</v>
      </c>
      <c r="F24" s="83">
        <v>0.39</v>
      </c>
      <c r="G24" s="202">
        <v>2.7</v>
      </c>
      <c r="H24" s="76">
        <f t="shared" si="0"/>
        <v>1.0530000000000002</v>
      </c>
    </row>
    <row r="25" spans="1:8" s="70" customFormat="1" outlineLevel="1">
      <c r="A25" s="71" t="s">
        <v>37</v>
      </c>
      <c r="B25" s="203" t="s">
        <v>97</v>
      </c>
      <c r="C25" s="73" t="s">
        <v>13</v>
      </c>
      <c r="D25" s="55" t="s">
        <v>85</v>
      </c>
      <c r="E25" s="77" t="s">
        <v>17</v>
      </c>
      <c r="F25" s="83">
        <v>85.36</v>
      </c>
      <c r="G25" s="201">
        <v>1.44E-2</v>
      </c>
      <c r="H25" s="76">
        <f t="shared" si="0"/>
        <v>1.2291840000000001</v>
      </c>
    </row>
    <row r="26" spans="1:8" s="70" customFormat="1" outlineLevel="1">
      <c r="A26" s="71" t="s">
        <v>87</v>
      </c>
      <c r="B26" s="203" t="s">
        <v>101</v>
      </c>
      <c r="C26" s="73" t="s">
        <v>13</v>
      </c>
      <c r="D26" s="55" t="s">
        <v>102</v>
      </c>
      <c r="E26" s="77" t="s">
        <v>40</v>
      </c>
      <c r="F26" s="83">
        <v>2.74</v>
      </c>
      <c r="G26" s="201">
        <v>1.17E-2</v>
      </c>
      <c r="H26" s="76">
        <f t="shared" ref="H26:H27" si="2">G26*F26</f>
        <v>3.2058000000000003E-2</v>
      </c>
    </row>
    <row r="27" spans="1:8" s="70" customFormat="1" outlineLevel="1">
      <c r="A27" s="71" t="s">
        <v>108</v>
      </c>
      <c r="B27" s="203" t="s">
        <v>196</v>
      </c>
      <c r="C27" s="73" t="s">
        <v>70</v>
      </c>
      <c r="D27" s="55" t="s">
        <v>197</v>
      </c>
      <c r="E27" s="77" t="s">
        <v>78</v>
      </c>
      <c r="F27" s="83">
        <v>44.73</v>
      </c>
      <c r="G27" s="201">
        <v>1</v>
      </c>
      <c r="H27" s="76">
        <f t="shared" si="2"/>
        <v>44.73</v>
      </c>
    </row>
    <row r="28" spans="1:8">
      <c r="A28" s="1"/>
      <c r="B28" s="82"/>
      <c r="C28" s="50"/>
      <c r="D28" s="5"/>
      <c r="E28" s="42" t="s">
        <v>89</v>
      </c>
      <c r="F28" s="131"/>
      <c r="G28" s="42" t="s">
        <v>46</v>
      </c>
      <c r="H28" s="44">
        <f>SUM(H18:H27)</f>
        <v>87.225611999999998</v>
      </c>
    </row>
    <row r="29" spans="1:8">
      <c r="A29" s="46">
        <v>2</v>
      </c>
      <c r="B29" s="46" t="s">
        <v>72</v>
      </c>
      <c r="C29" s="46" t="s">
        <v>107</v>
      </c>
      <c r="D29" s="41" t="s">
        <v>79</v>
      </c>
      <c r="E29" s="41"/>
      <c r="F29" s="47"/>
      <c r="G29" s="56"/>
      <c r="H29" s="49"/>
    </row>
    <row r="30" spans="1:8">
      <c r="A30" s="71" t="s">
        <v>33</v>
      </c>
      <c r="B30" s="203" t="s">
        <v>90</v>
      </c>
      <c r="C30" s="73" t="s">
        <v>13</v>
      </c>
      <c r="D30" s="128" t="s">
        <v>80</v>
      </c>
      <c r="E30" s="101" t="s">
        <v>40</v>
      </c>
      <c r="F30" s="132">
        <v>13.4</v>
      </c>
      <c r="G30" s="201">
        <v>0.71</v>
      </c>
      <c r="H30" s="76">
        <f>G30*F30</f>
        <v>9.5139999999999993</v>
      </c>
    </row>
    <row r="31" spans="1:8">
      <c r="A31" s="71" t="s">
        <v>34</v>
      </c>
      <c r="B31" s="203" t="s">
        <v>91</v>
      </c>
      <c r="C31" s="73" t="s">
        <v>13</v>
      </c>
      <c r="D31" s="55" t="s">
        <v>81</v>
      </c>
      <c r="E31" s="77" t="s">
        <v>40</v>
      </c>
      <c r="F31" s="83">
        <v>13.4</v>
      </c>
      <c r="G31" s="201">
        <v>3.5999999999999997E-2</v>
      </c>
      <c r="H31" s="76">
        <f t="shared" ref="H31:H38" si="3">G31*F31</f>
        <v>0.4824</v>
      </c>
    </row>
    <row r="32" spans="1:8">
      <c r="A32" s="71" t="s">
        <v>41</v>
      </c>
      <c r="B32" s="203" t="s">
        <v>92</v>
      </c>
      <c r="C32" s="73" t="s">
        <v>13</v>
      </c>
      <c r="D32" s="128" t="s">
        <v>48</v>
      </c>
      <c r="E32" s="77" t="s">
        <v>40</v>
      </c>
      <c r="F32" s="132">
        <v>8.1999999999999993</v>
      </c>
      <c r="G32" s="201">
        <v>0.23400000000000001</v>
      </c>
      <c r="H32" s="76">
        <f t="shared" si="3"/>
        <v>1.9187999999999998</v>
      </c>
    </row>
    <row r="33" spans="1:8">
      <c r="A33" s="71" t="s">
        <v>42</v>
      </c>
      <c r="B33" s="203" t="s">
        <v>93</v>
      </c>
      <c r="C33" s="73" t="s">
        <v>13</v>
      </c>
      <c r="D33" s="128" t="s">
        <v>88</v>
      </c>
      <c r="E33" s="77" t="s">
        <v>40</v>
      </c>
      <c r="F33" s="132">
        <v>8.1999999999999993</v>
      </c>
      <c r="G33" s="201">
        <v>0.7</v>
      </c>
      <c r="H33" s="76">
        <f t="shared" si="3"/>
        <v>5.7399999999999993</v>
      </c>
    </row>
    <row r="34" spans="1:8">
      <c r="A34" s="71" t="s">
        <v>43</v>
      </c>
      <c r="B34" s="203" t="s">
        <v>94</v>
      </c>
      <c r="C34" s="73" t="s">
        <v>13</v>
      </c>
      <c r="D34" s="133" t="s">
        <v>82</v>
      </c>
      <c r="E34" s="77" t="s">
        <v>40</v>
      </c>
      <c r="F34" s="83">
        <v>9.85</v>
      </c>
      <c r="G34" s="201">
        <v>1.17E-2</v>
      </c>
      <c r="H34" s="76">
        <f t="shared" si="3"/>
        <v>0.115245</v>
      </c>
    </row>
    <row r="35" spans="1:8">
      <c r="A35" s="71" t="s">
        <v>61</v>
      </c>
      <c r="B35" s="203" t="s">
        <v>95</v>
      </c>
      <c r="C35" s="73" t="s">
        <v>13</v>
      </c>
      <c r="D35" s="133" t="s">
        <v>83</v>
      </c>
      <c r="E35" s="77" t="s">
        <v>17</v>
      </c>
      <c r="F35" s="83">
        <v>82.85</v>
      </c>
      <c r="G35" s="201">
        <v>0.27050000000000002</v>
      </c>
      <c r="H35" s="76">
        <f t="shared" si="3"/>
        <v>22.410924999999999</v>
      </c>
    </row>
    <row r="36" spans="1:8">
      <c r="A36" s="71" t="s">
        <v>44</v>
      </c>
      <c r="B36" s="203" t="s">
        <v>96</v>
      </c>
      <c r="C36" s="73" t="s">
        <v>13</v>
      </c>
      <c r="D36" s="7" t="s">
        <v>84</v>
      </c>
      <c r="E36" s="77" t="s">
        <v>86</v>
      </c>
      <c r="F36" s="83">
        <v>0.39</v>
      </c>
      <c r="G36" s="202">
        <v>2.7</v>
      </c>
      <c r="H36" s="76">
        <f t="shared" si="3"/>
        <v>1.0530000000000002</v>
      </c>
    </row>
    <row r="37" spans="1:8">
      <c r="A37" s="71" t="s">
        <v>45</v>
      </c>
      <c r="B37" s="203" t="s">
        <v>97</v>
      </c>
      <c r="C37" s="73" t="s">
        <v>13</v>
      </c>
      <c r="D37" s="55" t="s">
        <v>85</v>
      </c>
      <c r="E37" s="77" t="s">
        <v>17</v>
      </c>
      <c r="F37" s="83">
        <v>85.36</v>
      </c>
      <c r="G37" s="201">
        <v>1.44E-2</v>
      </c>
      <c r="H37" s="76">
        <f t="shared" si="3"/>
        <v>1.2291840000000001</v>
      </c>
    </row>
    <row r="38" spans="1:8">
      <c r="A38" s="71" t="s">
        <v>62</v>
      </c>
      <c r="B38" s="203" t="s">
        <v>101</v>
      </c>
      <c r="C38" s="73" t="s">
        <v>13</v>
      </c>
      <c r="D38" s="55" t="s">
        <v>102</v>
      </c>
      <c r="E38" s="77" t="s">
        <v>40</v>
      </c>
      <c r="F38" s="83">
        <v>2.74</v>
      </c>
      <c r="G38" s="201">
        <v>1.17E-2</v>
      </c>
      <c r="H38" s="76">
        <f t="shared" si="3"/>
        <v>3.2058000000000003E-2</v>
      </c>
    </row>
    <row r="39" spans="1:8">
      <c r="A39" s="71" t="s">
        <v>63</v>
      </c>
      <c r="B39" s="203" t="s">
        <v>204</v>
      </c>
      <c r="C39" s="73" t="s">
        <v>70</v>
      </c>
      <c r="D39" s="55" t="s">
        <v>200</v>
      </c>
      <c r="E39" s="77" t="s">
        <v>78</v>
      </c>
      <c r="F39" s="83">
        <v>105.36</v>
      </c>
      <c r="G39" s="201">
        <v>1</v>
      </c>
      <c r="H39" s="76">
        <f t="shared" ref="H39" si="4">G39*F39</f>
        <v>105.36</v>
      </c>
    </row>
    <row r="40" spans="1:8">
      <c r="A40" s="1"/>
      <c r="B40" s="82"/>
      <c r="C40" s="50"/>
      <c r="D40" s="5"/>
      <c r="E40" s="42" t="s">
        <v>89</v>
      </c>
      <c r="F40" s="131"/>
      <c r="G40" s="42" t="s">
        <v>46</v>
      </c>
      <c r="H40" s="44">
        <f>SUM(H30:H39)</f>
        <v>147.85561200000001</v>
      </c>
    </row>
    <row r="41" spans="1:8">
      <c r="A41" s="1"/>
      <c r="B41" s="82"/>
      <c r="C41" s="50"/>
      <c r="D41" s="5"/>
      <c r="E41" s="42"/>
      <c r="F41" s="131"/>
      <c r="G41" s="42"/>
      <c r="H41" s="44"/>
    </row>
    <row r="42" spans="1:8">
      <c r="A42" s="46">
        <v>2</v>
      </c>
      <c r="B42" s="46" t="s">
        <v>72</v>
      </c>
      <c r="C42" s="46" t="s">
        <v>107</v>
      </c>
      <c r="D42" s="41" t="s">
        <v>199</v>
      </c>
      <c r="E42" s="41"/>
      <c r="F42" s="47"/>
      <c r="G42" s="56"/>
      <c r="H42" s="49"/>
    </row>
    <row r="43" spans="1:8" s="70" customFormat="1" ht="14.25" customHeight="1" outlineLevel="1">
      <c r="A43" s="71" t="s">
        <v>33</v>
      </c>
      <c r="B43" s="203" t="s">
        <v>90</v>
      </c>
      <c r="C43" s="73" t="s">
        <v>13</v>
      </c>
      <c r="D43" s="128" t="s">
        <v>80</v>
      </c>
      <c r="E43" s="101" t="s">
        <v>40</v>
      </c>
      <c r="F43" s="132">
        <v>13.4</v>
      </c>
      <c r="G43" s="201">
        <v>0.3</v>
      </c>
      <c r="H43" s="76">
        <f>G43*F43</f>
        <v>4.0199999999999996</v>
      </c>
    </row>
    <row r="44" spans="1:8" s="70" customFormat="1" ht="12.75" customHeight="1" outlineLevel="1">
      <c r="A44" s="71" t="s">
        <v>34</v>
      </c>
      <c r="B44" s="203" t="s">
        <v>91</v>
      </c>
      <c r="C44" s="73" t="s">
        <v>13</v>
      </c>
      <c r="D44" s="55" t="s">
        <v>81</v>
      </c>
      <c r="E44" s="77" t="s">
        <v>40</v>
      </c>
      <c r="F44" s="83">
        <v>13.4</v>
      </c>
      <c r="G44" s="201">
        <v>2.8000000000000001E-2</v>
      </c>
      <c r="H44" s="76">
        <f t="shared" ref="H44:H52" si="5">G44*F44</f>
        <v>0.37520000000000003</v>
      </c>
    </row>
    <row r="45" spans="1:8" s="70" customFormat="1" outlineLevel="1">
      <c r="A45" s="71" t="s">
        <v>41</v>
      </c>
      <c r="B45" s="203" t="s">
        <v>92</v>
      </c>
      <c r="C45" s="73" t="s">
        <v>13</v>
      </c>
      <c r="D45" s="128" t="s">
        <v>48</v>
      </c>
      <c r="E45" s="77" t="s">
        <v>40</v>
      </c>
      <c r="F45" s="132">
        <v>8.1999999999999993</v>
      </c>
      <c r="G45" s="201">
        <v>0.182</v>
      </c>
      <c r="H45" s="76">
        <f t="shared" si="5"/>
        <v>1.4923999999999997</v>
      </c>
    </row>
    <row r="46" spans="1:8" s="70" customFormat="1" outlineLevel="1">
      <c r="A46" s="71" t="s">
        <v>42</v>
      </c>
      <c r="B46" s="203" t="s">
        <v>93</v>
      </c>
      <c r="C46" s="73" t="s">
        <v>13</v>
      </c>
      <c r="D46" s="128" t="s">
        <v>88</v>
      </c>
      <c r="E46" s="77" t="s">
        <v>40</v>
      </c>
      <c r="F46" s="132">
        <v>8.1999999999999993</v>
      </c>
      <c r="G46" s="201">
        <v>0.3</v>
      </c>
      <c r="H46" s="76">
        <f t="shared" si="5"/>
        <v>2.4599999999999995</v>
      </c>
    </row>
    <row r="47" spans="1:8" s="70" customFormat="1" outlineLevel="1">
      <c r="A47" s="71" t="s">
        <v>43</v>
      </c>
      <c r="B47" s="203" t="s">
        <v>94</v>
      </c>
      <c r="C47" s="73" t="s">
        <v>13</v>
      </c>
      <c r="D47" s="133" t="s">
        <v>82</v>
      </c>
      <c r="E47" s="77" t="s">
        <v>40</v>
      </c>
      <c r="F47" s="83">
        <v>9.85</v>
      </c>
      <c r="G47" s="201">
        <v>9.1000000000000004E-3</v>
      </c>
      <c r="H47" s="76">
        <f t="shared" si="5"/>
        <v>8.9635000000000006E-2</v>
      </c>
    </row>
    <row r="48" spans="1:8" s="70" customFormat="1" outlineLevel="1">
      <c r="A48" s="71" t="s">
        <v>61</v>
      </c>
      <c r="B48" s="203" t="s">
        <v>95</v>
      </c>
      <c r="C48" s="73" t="s">
        <v>13</v>
      </c>
      <c r="D48" s="133" t="s">
        <v>83</v>
      </c>
      <c r="E48" s="77" t="s">
        <v>17</v>
      </c>
      <c r="F48" s="83">
        <v>82.85</v>
      </c>
      <c r="G48" s="201">
        <v>8.3999999999999995E-3</v>
      </c>
      <c r="H48" s="76">
        <f t="shared" si="5"/>
        <v>0.69593999999999989</v>
      </c>
    </row>
    <row r="49" spans="1:8" s="70" customFormat="1" outlineLevel="1">
      <c r="A49" s="71" t="s">
        <v>44</v>
      </c>
      <c r="B49" s="203" t="s">
        <v>96</v>
      </c>
      <c r="C49" s="73" t="s">
        <v>13</v>
      </c>
      <c r="D49" s="7" t="s">
        <v>84</v>
      </c>
      <c r="E49" s="77" t="s">
        <v>86</v>
      </c>
      <c r="F49" s="83">
        <v>0.39</v>
      </c>
      <c r="G49" s="202">
        <v>2.1</v>
      </c>
      <c r="H49" s="76">
        <f t="shared" si="5"/>
        <v>0.81900000000000006</v>
      </c>
    </row>
    <row r="50" spans="1:8" s="70" customFormat="1" outlineLevel="1">
      <c r="A50" s="71" t="s">
        <v>45</v>
      </c>
      <c r="B50" s="203" t="s">
        <v>97</v>
      </c>
      <c r="C50" s="73" t="s">
        <v>13</v>
      </c>
      <c r="D50" s="55" t="s">
        <v>85</v>
      </c>
      <c r="E50" s="77" t="s">
        <v>17</v>
      </c>
      <c r="F50" s="83">
        <v>85.36</v>
      </c>
      <c r="G50" s="201">
        <v>1.12E-2</v>
      </c>
      <c r="H50" s="76">
        <f t="shared" si="5"/>
        <v>0.95603199999999999</v>
      </c>
    </row>
    <row r="51" spans="1:8" s="70" customFormat="1" outlineLevel="1">
      <c r="A51" s="71" t="s">
        <v>62</v>
      </c>
      <c r="B51" s="203" t="s">
        <v>101</v>
      </c>
      <c r="C51" s="73" t="s">
        <v>13</v>
      </c>
      <c r="D51" s="55" t="s">
        <v>102</v>
      </c>
      <c r="E51" s="77" t="s">
        <v>40</v>
      </c>
      <c r="F51" s="83">
        <v>2.74</v>
      </c>
      <c r="G51" s="201">
        <v>9.1000000000000004E-3</v>
      </c>
      <c r="H51" s="76">
        <f t="shared" si="5"/>
        <v>2.4934000000000005E-2</v>
      </c>
    </row>
    <row r="52" spans="1:8" s="70" customFormat="1" outlineLevel="1">
      <c r="A52" s="71" t="s">
        <v>63</v>
      </c>
      <c r="B52" s="203">
        <v>7274</v>
      </c>
      <c r="C52" s="73" t="s">
        <v>70</v>
      </c>
      <c r="D52" s="55" t="s">
        <v>198</v>
      </c>
      <c r="E52" s="77" t="s">
        <v>78</v>
      </c>
      <c r="F52" s="83">
        <v>33.18</v>
      </c>
      <c r="G52" s="201">
        <v>1</v>
      </c>
      <c r="H52" s="76">
        <f t="shared" si="5"/>
        <v>33.18</v>
      </c>
    </row>
    <row r="53" spans="1:8">
      <c r="A53" s="1"/>
      <c r="B53" s="82"/>
      <c r="C53" s="50"/>
      <c r="D53" s="5"/>
      <c r="E53" s="42" t="s">
        <v>89</v>
      </c>
      <c r="F53" s="131"/>
      <c r="G53" s="42" t="s">
        <v>46</v>
      </c>
      <c r="H53" s="44">
        <f>SUM(H43:H52)</f>
        <v>44.113140999999999</v>
      </c>
    </row>
    <row r="54" spans="1:8">
      <c r="A54" s="46">
        <v>3</v>
      </c>
      <c r="B54" s="46" t="s">
        <v>72</v>
      </c>
      <c r="C54" s="46" t="s">
        <v>107</v>
      </c>
      <c r="D54" s="41" t="s">
        <v>98</v>
      </c>
      <c r="E54" s="41"/>
      <c r="F54" s="47"/>
      <c r="G54" s="56"/>
      <c r="H54" s="49"/>
    </row>
    <row r="55" spans="1:8">
      <c r="A55" s="71" t="s">
        <v>143</v>
      </c>
      <c r="B55" s="203" t="s">
        <v>90</v>
      </c>
      <c r="C55" s="73" t="s">
        <v>13</v>
      </c>
      <c r="D55" s="128" t="s">
        <v>80</v>
      </c>
      <c r="E55" s="101" t="s">
        <v>40</v>
      </c>
      <c r="F55" s="132">
        <v>13.4</v>
      </c>
      <c r="G55" s="201">
        <v>0.3</v>
      </c>
      <c r="H55" s="76">
        <f>G55*F55</f>
        <v>4.0199999999999996</v>
      </c>
    </row>
    <row r="56" spans="1:8">
      <c r="A56" s="71" t="s">
        <v>144</v>
      </c>
      <c r="B56" s="203" t="s">
        <v>91</v>
      </c>
      <c r="C56" s="73" t="s">
        <v>13</v>
      </c>
      <c r="D56" s="55" t="s">
        <v>81</v>
      </c>
      <c r="E56" s="77" t="s">
        <v>40</v>
      </c>
      <c r="F56" s="83">
        <v>13.4</v>
      </c>
      <c r="G56" s="201">
        <v>2.8000000000000001E-2</v>
      </c>
      <c r="H56" s="76">
        <f t="shared" ref="H56:H64" si="6">G56*F56</f>
        <v>0.37520000000000003</v>
      </c>
    </row>
    <row r="57" spans="1:8">
      <c r="A57" s="71" t="s">
        <v>145</v>
      </c>
      <c r="B57" s="203" t="s">
        <v>92</v>
      </c>
      <c r="C57" s="73" t="s">
        <v>13</v>
      </c>
      <c r="D57" s="128" t="s">
        <v>48</v>
      </c>
      <c r="E57" s="77" t="s">
        <v>40</v>
      </c>
      <c r="F57" s="132">
        <v>8.1999999999999993</v>
      </c>
      <c r="G57" s="201">
        <v>0.182</v>
      </c>
      <c r="H57" s="76">
        <f t="shared" si="6"/>
        <v>1.4923999999999997</v>
      </c>
    </row>
    <row r="58" spans="1:8">
      <c r="A58" s="71" t="s">
        <v>146</v>
      </c>
      <c r="B58" s="203" t="s">
        <v>93</v>
      </c>
      <c r="C58" s="73" t="s">
        <v>13</v>
      </c>
      <c r="D58" s="128" t="s">
        <v>88</v>
      </c>
      <c r="E58" s="77" t="s">
        <v>40</v>
      </c>
      <c r="F58" s="132">
        <v>8.1999999999999993</v>
      </c>
      <c r="G58" s="201">
        <v>0.3</v>
      </c>
      <c r="H58" s="76">
        <f t="shared" si="6"/>
        <v>2.4599999999999995</v>
      </c>
    </row>
    <row r="59" spans="1:8">
      <c r="A59" s="71" t="s">
        <v>147</v>
      </c>
      <c r="B59" s="203" t="s">
        <v>94</v>
      </c>
      <c r="C59" s="73" t="s">
        <v>13</v>
      </c>
      <c r="D59" s="133" t="s">
        <v>82</v>
      </c>
      <c r="E59" s="77" t="s">
        <v>40</v>
      </c>
      <c r="F59" s="83">
        <v>9.85</v>
      </c>
      <c r="G59" s="201">
        <v>9.1000000000000004E-3</v>
      </c>
      <c r="H59" s="76">
        <f t="shared" si="6"/>
        <v>8.9635000000000006E-2</v>
      </c>
    </row>
    <row r="60" spans="1:8">
      <c r="A60" s="71" t="s">
        <v>148</v>
      </c>
      <c r="B60" s="203" t="s">
        <v>95</v>
      </c>
      <c r="C60" s="73" t="s">
        <v>13</v>
      </c>
      <c r="D60" s="133" t="s">
        <v>83</v>
      </c>
      <c r="E60" s="77" t="s">
        <v>17</v>
      </c>
      <c r="F60" s="83">
        <v>82.85</v>
      </c>
      <c r="G60" s="201">
        <v>8.3999999999999995E-3</v>
      </c>
      <c r="H60" s="76">
        <f t="shared" si="6"/>
        <v>0.69593999999999989</v>
      </c>
    </row>
    <row r="61" spans="1:8">
      <c r="A61" s="71" t="s">
        <v>149</v>
      </c>
      <c r="B61" s="203" t="s">
        <v>96</v>
      </c>
      <c r="C61" s="73" t="s">
        <v>13</v>
      </c>
      <c r="D61" s="7" t="s">
        <v>84</v>
      </c>
      <c r="E61" s="77" t="s">
        <v>86</v>
      </c>
      <c r="F61" s="83">
        <v>0.39</v>
      </c>
      <c r="G61" s="202">
        <v>2.1</v>
      </c>
      <c r="H61" s="76">
        <f t="shared" si="6"/>
        <v>0.81900000000000006</v>
      </c>
    </row>
    <row r="62" spans="1:8">
      <c r="A62" s="71" t="s">
        <v>150</v>
      </c>
      <c r="B62" s="203" t="s">
        <v>97</v>
      </c>
      <c r="C62" s="73" t="s">
        <v>13</v>
      </c>
      <c r="D62" s="55" t="s">
        <v>85</v>
      </c>
      <c r="E62" s="77" t="s">
        <v>17</v>
      </c>
      <c r="F62" s="83">
        <v>85.36</v>
      </c>
      <c r="G62" s="201">
        <v>1.12E-2</v>
      </c>
      <c r="H62" s="76">
        <f t="shared" si="6"/>
        <v>0.95603199999999999</v>
      </c>
    </row>
    <row r="63" spans="1:8">
      <c r="A63" s="71" t="s">
        <v>205</v>
      </c>
      <c r="B63" s="203" t="s">
        <v>101</v>
      </c>
      <c r="C63" s="73" t="s">
        <v>13</v>
      </c>
      <c r="D63" s="55" t="s">
        <v>102</v>
      </c>
      <c r="E63" s="77" t="s">
        <v>40</v>
      </c>
      <c r="F63" s="83">
        <v>2.74</v>
      </c>
      <c r="G63" s="201">
        <v>9.1000000000000004E-3</v>
      </c>
      <c r="H63" s="76">
        <f t="shared" si="6"/>
        <v>2.4934000000000005E-2</v>
      </c>
    </row>
    <row r="64" spans="1:8">
      <c r="A64" s="71" t="s">
        <v>206</v>
      </c>
      <c r="B64" s="203" t="s">
        <v>204</v>
      </c>
      <c r="C64" s="73" t="s">
        <v>70</v>
      </c>
      <c r="D64" s="55" t="s">
        <v>200</v>
      </c>
      <c r="E64" s="77" t="s">
        <v>78</v>
      </c>
      <c r="F64" s="83">
        <v>105.36</v>
      </c>
      <c r="G64" s="201">
        <v>1</v>
      </c>
      <c r="H64" s="76">
        <f t="shared" si="6"/>
        <v>105.36</v>
      </c>
    </row>
    <row r="65" spans="1:8">
      <c r="A65" s="1"/>
      <c r="B65" s="82"/>
      <c r="C65" s="50"/>
      <c r="D65" s="5"/>
      <c r="E65" s="42" t="s">
        <v>89</v>
      </c>
      <c r="F65" s="131"/>
      <c r="G65" s="42" t="s">
        <v>46</v>
      </c>
      <c r="H65" s="44">
        <f>SUM(H55:H64)</f>
        <v>116.29314100000001</v>
      </c>
    </row>
    <row r="66" spans="1:8">
      <c r="A66" s="46">
        <v>4</v>
      </c>
      <c r="B66" s="46" t="s">
        <v>72</v>
      </c>
      <c r="C66" s="46" t="s">
        <v>105</v>
      </c>
      <c r="D66" s="41" t="s">
        <v>99</v>
      </c>
      <c r="E66" s="41"/>
      <c r="F66" s="47"/>
      <c r="G66" s="56"/>
      <c r="H66" s="49"/>
    </row>
    <row r="67" spans="1:8" s="70" customFormat="1" ht="12.75" customHeight="1" outlineLevel="1">
      <c r="A67" s="71" t="s">
        <v>151</v>
      </c>
      <c r="B67" s="203" t="s">
        <v>91</v>
      </c>
      <c r="C67" s="73" t="s">
        <v>13</v>
      </c>
      <c r="D67" s="55" t="s">
        <v>81</v>
      </c>
      <c r="E67" s="77" t="s">
        <v>40</v>
      </c>
      <c r="F67" s="83">
        <v>13.4</v>
      </c>
      <c r="G67" s="201">
        <v>2.8000000000000001E-2</v>
      </c>
      <c r="H67" s="76">
        <f t="shared" ref="H67:H75" si="7">G67*F67</f>
        <v>0.37520000000000003</v>
      </c>
    </row>
    <row r="68" spans="1:8" s="70" customFormat="1" outlineLevel="1">
      <c r="A68" s="71" t="s">
        <v>152</v>
      </c>
      <c r="B68" s="203" t="s">
        <v>92</v>
      </c>
      <c r="C68" s="73" t="s">
        <v>13</v>
      </c>
      <c r="D68" s="128" t="s">
        <v>48</v>
      </c>
      <c r="E68" s="77" t="s">
        <v>40</v>
      </c>
      <c r="F68" s="132">
        <v>8.1999999999999993</v>
      </c>
      <c r="G68" s="201">
        <v>0.182</v>
      </c>
      <c r="H68" s="76">
        <f t="shared" si="7"/>
        <v>1.4923999999999997</v>
      </c>
    </row>
    <row r="69" spans="1:8" s="70" customFormat="1" outlineLevel="1">
      <c r="A69" s="71" t="s">
        <v>153</v>
      </c>
      <c r="B69" s="203" t="s">
        <v>112</v>
      </c>
      <c r="C69" s="73" t="s">
        <v>13</v>
      </c>
      <c r="D69" s="133" t="s">
        <v>100</v>
      </c>
      <c r="E69" s="77" t="s">
        <v>17</v>
      </c>
      <c r="F69" s="83">
        <v>90</v>
      </c>
      <c r="G69" s="201">
        <v>8.3999999999999995E-3</v>
      </c>
      <c r="H69" s="76">
        <f t="shared" ref="H69" si="8">G69*F69</f>
        <v>0.75600000000000001</v>
      </c>
    </row>
    <row r="70" spans="1:8" s="70" customFormat="1" outlineLevel="1">
      <c r="A70" s="71" t="s">
        <v>154</v>
      </c>
      <c r="B70" s="203" t="s">
        <v>95</v>
      </c>
      <c r="C70" s="73" t="s">
        <v>13</v>
      </c>
      <c r="D70" s="133" t="s">
        <v>83</v>
      </c>
      <c r="E70" s="77" t="s">
        <v>17</v>
      </c>
      <c r="F70" s="83">
        <v>82.85</v>
      </c>
      <c r="G70" s="201">
        <v>8.3999999999999995E-3</v>
      </c>
      <c r="H70" s="76">
        <f t="shared" si="7"/>
        <v>0.69593999999999989</v>
      </c>
    </row>
    <row r="71" spans="1:8" s="70" customFormat="1" outlineLevel="1">
      <c r="A71" s="71" t="s">
        <v>155</v>
      </c>
      <c r="B71" s="203" t="s">
        <v>96</v>
      </c>
      <c r="C71" s="73" t="s">
        <v>13</v>
      </c>
      <c r="D71" s="7" t="s">
        <v>84</v>
      </c>
      <c r="E71" s="77" t="s">
        <v>86</v>
      </c>
      <c r="F71" s="83">
        <v>0.39</v>
      </c>
      <c r="G71" s="202">
        <v>2.1</v>
      </c>
      <c r="H71" s="76">
        <f t="shared" si="7"/>
        <v>0.81900000000000006</v>
      </c>
    </row>
    <row r="72" spans="1:8" s="70" customFormat="1" outlineLevel="1">
      <c r="A72" s="71" t="s">
        <v>156</v>
      </c>
      <c r="B72" s="203" t="s">
        <v>97</v>
      </c>
      <c r="C72" s="73" t="s">
        <v>13</v>
      </c>
      <c r="D72" s="55" t="s">
        <v>85</v>
      </c>
      <c r="E72" s="77" t="s">
        <v>17</v>
      </c>
      <c r="F72" s="83">
        <v>85.36</v>
      </c>
      <c r="G72" s="201">
        <v>1.12E-2</v>
      </c>
      <c r="H72" s="76">
        <f t="shared" si="7"/>
        <v>0.95603199999999999</v>
      </c>
    </row>
    <row r="73" spans="1:8" s="70" customFormat="1" outlineLevel="1">
      <c r="A73" s="71" t="s">
        <v>157</v>
      </c>
      <c r="B73" s="203" t="s">
        <v>103</v>
      </c>
      <c r="C73" s="73" t="s">
        <v>13</v>
      </c>
      <c r="D73" s="55" t="s">
        <v>104</v>
      </c>
      <c r="E73" s="77" t="s">
        <v>40</v>
      </c>
      <c r="F73" s="83">
        <v>83.79</v>
      </c>
      <c r="G73" s="201">
        <v>0.2132</v>
      </c>
      <c r="H73" s="76">
        <f t="shared" si="7"/>
        <v>17.864028000000001</v>
      </c>
    </row>
    <row r="74" spans="1:8" s="70" customFormat="1" outlineLevel="1">
      <c r="A74" s="71" t="s">
        <v>158</v>
      </c>
      <c r="B74" s="203" t="s">
        <v>194</v>
      </c>
      <c r="C74" s="73" t="s">
        <v>13</v>
      </c>
      <c r="D74" s="55" t="s">
        <v>217</v>
      </c>
      <c r="E74" s="77" t="s">
        <v>78</v>
      </c>
      <c r="F74" s="83">
        <v>58.65</v>
      </c>
      <c r="G74" s="201">
        <v>1</v>
      </c>
      <c r="H74" s="76">
        <f t="shared" si="7"/>
        <v>58.65</v>
      </c>
    </row>
    <row r="75" spans="1:8" s="70" customFormat="1" ht="14.25" outlineLevel="1">
      <c r="A75" s="71" t="s">
        <v>218</v>
      </c>
      <c r="B75" s="220">
        <v>47004</v>
      </c>
      <c r="C75" s="73" t="s">
        <v>13</v>
      </c>
      <c r="D75" s="55" t="s">
        <v>131</v>
      </c>
      <c r="E75" s="77" t="s">
        <v>78</v>
      </c>
      <c r="F75">
        <v>587.89</v>
      </c>
      <c r="G75" s="201">
        <v>1</v>
      </c>
      <c r="H75" s="76">
        <f t="shared" si="7"/>
        <v>587.89</v>
      </c>
    </row>
    <row r="76" spans="1:8">
      <c r="A76" s="1"/>
      <c r="B76" s="82"/>
      <c r="C76" s="50"/>
      <c r="D76" s="5"/>
      <c r="E76" s="42" t="s">
        <v>89</v>
      </c>
      <c r="F76" s="131"/>
      <c r="G76" s="42" t="s">
        <v>46</v>
      </c>
      <c r="H76" s="44">
        <f>SUM(H67:H75)</f>
        <v>669.49860000000001</v>
      </c>
    </row>
    <row r="77" spans="1:8">
      <c r="A77" s="46">
        <v>5</v>
      </c>
      <c r="B77" s="46" t="s">
        <v>72</v>
      </c>
      <c r="C77" s="46" t="s">
        <v>114</v>
      </c>
      <c r="D77" s="41" t="s">
        <v>193</v>
      </c>
      <c r="E77" s="41"/>
      <c r="F77" s="47"/>
      <c r="G77" s="56"/>
      <c r="H77" s="49"/>
    </row>
    <row r="78" spans="1:8" s="70" customFormat="1" ht="14.25" customHeight="1" outlineLevel="1">
      <c r="A78" s="71" t="s">
        <v>159</v>
      </c>
      <c r="B78" s="203" t="s">
        <v>110</v>
      </c>
      <c r="C78" s="73" t="s">
        <v>13</v>
      </c>
      <c r="D78" s="128" t="s">
        <v>109</v>
      </c>
      <c r="E78" s="101" t="s">
        <v>40</v>
      </c>
      <c r="F78" s="132">
        <v>13.4</v>
      </c>
      <c r="G78" s="201">
        <v>0.45240000000000002</v>
      </c>
      <c r="H78" s="76">
        <f>G78*F78</f>
        <v>6.0621600000000004</v>
      </c>
    </row>
    <row r="79" spans="1:8" s="70" customFormat="1" ht="14.25" customHeight="1" outlineLevel="1">
      <c r="A79" s="71" t="s">
        <v>160</v>
      </c>
      <c r="B79" s="203" t="s">
        <v>111</v>
      </c>
      <c r="C79" s="73" t="s">
        <v>13</v>
      </c>
      <c r="D79" s="128" t="s">
        <v>47</v>
      </c>
      <c r="E79" s="101" t="s">
        <v>40</v>
      </c>
      <c r="F79" s="132">
        <v>13.4</v>
      </c>
      <c r="G79" s="201">
        <v>0.5655</v>
      </c>
      <c r="H79" s="76">
        <f>G79*F79</f>
        <v>7.5777000000000001</v>
      </c>
    </row>
    <row r="80" spans="1:8" s="70" customFormat="1" ht="12.75" customHeight="1" outlineLevel="1">
      <c r="A80" s="71" t="s">
        <v>161</v>
      </c>
      <c r="B80" s="203" t="s">
        <v>91</v>
      </c>
      <c r="C80" s="73" t="s">
        <v>13</v>
      </c>
      <c r="D80" s="55" t="s">
        <v>81</v>
      </c>
      <c r="E80" s="77" t="s">
        <v>40</v>
      </c>
      <c r="F80" s="83">
        <v>13.4</v>
      </c>
      <c r="G80" s="201">
        <v>3.8713000000000002</v>
      </c>
      <c r="H80" s="76">
        <f t="shared" ref="H80:H101" si="9">G80*F80</f>
        <v>51.875420000000005</v>
      </c>
    </row>
    <row r="81" spans="1:8" s="70" customFormat="1" outlineLevel="1">
      <c r="A81" s="71" t="s">
        <v>162</v>
      </c>
      <c r="B81" s="203" t="s">
        <v>92</v>
      </c>
      <c r="C81" s="73" t="s">
        <v>13</v>
      </c>
      <c r="D81" s="128" t="s">
        <v>48</v>
      </c>
      <c r="E81" s="77" t="s">
        <v>40</v>
      </c>
      <c r="F81" s="132">
        <v>8.1999999999999993</v>
      </c>
      <c r="G81" s="201">
        <v>22.0837</v>
      </c>
      <c r="H81" s="76">
        <f t="shared" si="9"/>
        <v>181.08633999999998</v>
      </c>
    </row>
    <row r="82" spans="1:8" s="70" customFormat="1" outlineLevel="1">
      <c r="A82" s="71" t="s">
        <v>163</v>
      </c>
      <c r="B82" s="203" t="s">
        <v>94</v>
      </c>
      <c r="C82" s="73" t="s">
        <v>13</v>
      </c>
      <c r="D82" s="133" t="s">
        <v>82</v>
      </c>
      <c r="E82" s="77" t="s">
        <v>40</v>
      </c>
      <c r="F82" s="83">
        <v>9.85</v>
      </c>
      <c r="G82" s="201">
        <v>0.77190000000000003</v>
      </c>
      <c r="H82" s="76">
        <f t="shared" si="9"/>
        <v>7.6032149999999996</v>
      </c>
    </row>
    <row r="83" spans="1:8" s="70" customFormat="1" outlineLevel="1">
      <c r="A83" s="71" t="s">
        <v>164</v>
      </c>
      <c r="B83" s="203" t="s">
        <v>140</v>
      </c>
      <c r="C83" s="73" t="s">
        <v>13</v>
      </c>
      <c r="D83" s="133" t="s">
        <v>141</v>
      </c>
      <c r="E83" s="77" t="s">
        <v>86</v>
      </c>
      <c r="F83" s="83">
        <v>3.98</v>
      </c>
      <c r="G83" s="201">
        <v>4.524</v>
      </c>
      <c r="H83" s="76">
        <f t="shared" si="9"/>
        <v>18.005520000000001</v>
      </c>
    </row>
    <row r="84" spans="1:8" s="70" customFormat="1" outlineLevel="1">
      <c r="A84" s="71" t="s">
        <v>165</v>
      </c>
      <c r="B84" s="203" t="s">
        <v>142</v>
      </c>
      <c r="C84" s="73" t="s">
        <v>13</v>
      </c>
      <c r="D84" s="133" t="s">
        <v>115</v>
      </c>
      <c r="E84" s="77" t="s">
        <v>86</v>
      </c>
      <c r="F84" s="83">
        <v>6.75</v>
      </c>
      <c r="G84" s="201">
        <v>9.0499999999999997E-2</v>
      </c>
      <c r="H84" s="76">
        <f t="shared" si="9"/>
        <v>0.61087499999999995</v>
      </c>
    </row>
    <row r="85" spans="1:8" s="70" customFormat="1" outlineLevel="1">
      <c r="A85" s="71" t="s">
        <v>166</v>
      </c>
      <c r="B85" s="203" t="s">
        <v>112</v>
      </c>
      <c r="C85" s="73" t="s">
        <v>13</v>
      </c>
      <c r="D85" s="133" t="s">
        <v>100</v>
      </c>
      <c r="E85" s="77" t="s">
        <v>17</v>
      </c>
      <c r="F85" s="83">
        <v>90</v>
      </c>
      <c r="G85" s="201">
        <v>0.81989999999999996</v>
      </c>
      <c r="H85" s="76">
        <f t="shared" si="9"/>
        <v>73.790999999999997</v>
      </c>
    </row>
    <row r="86" spans="1:8" s="70" customFormat="1" outlineLevel="1">
      <c r="A86" s="71" t="s">
        <v>167</v>
      </c>
      <c r="B86" s="203" t="s">
        <v>96</v>
      </c>
      <c r="C86" s="73" t="s">
        <v>13</v>
      </c>
      <c r="D86" s="7" t="s">
        <v>84</v>
      </c>
      <c r="E86" s="77" t="s">
        <v>86</v>
      </c>
      <c r="F86" s="83">
        <v>0.39</v>
      </c>
      <c r="G86" s="204">
        <v>229.5624</v>
      </c>
      <c r="H86" s="76">
        <f t="shared" si="9"/>
        <v>89.529336000000001</v>
      </c>
    </row>
    <row r="87" spans="1:8" s="70" customFormat="1" outlineLevel="1">
      <c r="A87" s="71" t="s">
        <v>168</v>
      </c>
      <c r="B87" s="203" t="s">
        <v>116</v>
      </c>
      <c r="C87" s="73" t="s">
        <v>13</v>
      </c>
      <c r="D87" s="7" t="s">
        <v>117</v>
      </c>
      <c r="E87" s="77" t="s">
        <v>118</v>
      </c>
      <c r="F87" s="83">
        <v>11.87</v>
      </c>
      <c r="G87" s="204">
        <v>6.4100000000000004E-2</v>
      </c>
      <c r="H87" s="76">
        <f t="shared" si="9"/>
        <v>0.76086699999999996</v>
      </c>
    </row>
    <row r="88" spans="1:8" s="70" customFormat="1" outlineLevel="1">
      <c r="A88" s="71" t="s">
        <v>169</v>
      </c>
      <c r="B88" s="203" t="s">
        <v>119</v>
      </c>
      <c r="C88" s="73" t="s">
        <v>13</v>
      </c>
      <c r="D88" s="7" t="s">
        <v>120</v>
      </c>
      <c r="E88" s="77" t="s">
        <v>123</v>
      </c>
      <c r="F88" s="83">
        <v>5.24</v>
      </c>
      <c r="G88" s="204">
        <v>1.4326000000000001</v>
      </c>
      <c r="H88" s="76">
        <f t="shared" si="9"/>
        <v>7.5068240000000008</v>
      </c>
    </row>
    <row r="89" spans="1:8" s="70" customFormat="1" outlineLevel="1">
      <c r="A89" s="71" t="s">
        <v>170</v>
      </c>
      <c r="B89" s="203" t="s">
        <v>122</v>
      </c>
      <c r="C89" s="73" t="s">
        <v>13</v>
      </c>
      <c r="D89" s="7" t="s">
        <v>121</v>
      </c>
      <c r="E89" s="77" t="s">
        <v>123</v>
      </c>
      <c r="F89" s="83">
        <v>2.06</v>
      </c>
      <c r="G89" s="204">
        <v>0.57679999999999998</v>
      </c>
      <c r="H89" s="76">
        <f t="shared" si="9"/>
        <v>1.1882079999999999</v>
      </c>
    </row>
    <row r="90" spans="1:8" s="70" customFormat="1" outlineLevel="1">
      <c r="A90" s="71" t="s">
        <v>171</v>
      </c>
      <c r="B90" s="203" t="s">
        <v>97</v>
      </c>
      <c r="C90" s="73" t="s">
        <v>13</v>
      </c>
      <c r="D90" s="55" t="s">
        <v>85</v>
      </c>
      <c r="E90" s="77" t="s">
        <v>17</v>
      </c>
      <c r="F90" s="83">
        <v>85.36</v>
      </c>
      <c r="G90" s="201">
        <v>1.3371</v>
      </c>
      <c r="H90" s="76">
        <f t="shared" si="9"/>
        <v>114.134856</v>
      </c>
    </row>
    <row r="91" spans="1:8" s="70" customFormat="1" outlineLevel="1">
      <c r="A91" s="71" t="s">
        <v>172</v>
      </c>
      <c r="B91" s="203" t="s">
        <v>125</v>
      </c>
      <c r="C91" s="73" t="s">
        <v>13</v>
      </c>
      <c r="D91" s="55" t="s">
        <v>124</v>
      </c>
      <c r="E91" s="77" t="s">
        <v>86</v>
      </c>
      <c r="F91" s="83">
        <v>5.99</v>
      </c>
      <c r="G91" s="201">
        <v>7.5399999999999995E-2</v>
      </c>
      <c r="H91" s="76">
        <f t="shared" si="9"/>
        <v>0.45164599999999999</v>
      </c>
    </row>
    <row r="92" spans="1:8" s="70" customFormat="1" outlineLevel="1">
      <c r="A92" s="71" t="s">
        <v>173</v>
      </c>
      <c r="B92" s="203" t="s">
        <v>126</v>
      </c>
      <c r="C92" s="73" t="s">
        <v>13</v>
      </c>
      <c r="D92" s="55" t="s">
        <v>127</v>
      </c>
      <c r="E92" s="77" t="s">
        <v>123</v>
      </c>
      <c r="F92" s="83">
        <v>5.63</v>
      </c>
      <c r="G92" s="201">
        <v>0.81810000000000005</v>
      </c>
      <c r="H92" s="76">
        <f t="shared" si="9"/>
        <v>4.6059030000000005</v>
      </c>
    </row>
    <row r="93" spans="1:8" s="70" customFormat="1" outlineLevel="1">
      <c r="A93" s="71" t="s">
        <v>174</v>
      </c>
      <c r="B93" s="203" t="s">
        <v>201</v>
      </c>
      <c r="C93" s="73" t="s">
        <v>70</v>
      </c>
      <c r="D93" s="55" t="s">
        <v>128</v>
      </c>
      <c r="E93" s="77" t="s">
        <v>78</v>
      </c>
      <c r="F93" s="83">
        <v>52.32</v>
      </c>
      <c r="G93" s="201">
        <v>1</v>
      </c>
      <c r="H93" s="76">
        <f t="shared" si="9"/>
        <v>52.32</v>
      </c>
    </row>
    <row r="94" spans="1:8" s="70" customFormat="1" outlineLevel="1">
      <c r="A94" s="71" t="s">
        <v>175</v>
      </c>
      <c r="B94" s="203" t="s">
        <v>202</v>
      </c>
      <c r="C94" s="73" t="s">
        <v>70</v>
      </c>
      <c r="D94" s="55" t="s">
        <v>129</v>
      </c>
      <c r="E94" s="77" t="s">
        <v>78</v>
      </c>
      <c r="F94" s="83">
        <v>112.25</v>
      </c>
      <c r="G94" s="201">
        <v>1</v>
      </c>
      <c r="H94" s="76">
        <f t="shared" si="9"/>
        <v>112.25</v>
      </c>
    </row>
    <row r="95" spans="1:8" s="70" customFormat="1" outlineLevel="1">
      <c r="A95" s="71" t="s">
        <v>176</v>
      </c>
      <c r="B95" s="203" t="s">
        <v>203</v>
      </c>
      <c r="C95" s="73" t="s">
        <v>70</v>
      </c>
      <c r="D95" s="55" t="s">
        <v>130</v>
      </c>
      <c r="E95" s="77" t="s">
        <v>78</v>
      </c>
      <c r="F95" s="83">
        <v>225.19</v>
      </c>
      <c r="G95" s="201">
        <v>1</v>
      </c>
      <c r="H95" s="76">
        <f t="shared" si="9"/>
        <v>225.19</v>
      </c>
    </row>
    <row r="96" spans="1:8" s="70" customFormat="1" ht="14.25" outlineLevel="1">
      <c r="A96" s="71" t="s">
        <v>177</v>
      </c>
      <c r="B96">
        <v>47004</v>
      </c>
      <c r="C96" s="73" t="s">
        <v>13</v>
      </c>
      <c r="D96" s="55" t="s">
        <v>131</v>
      </c>
      <c r="E96" s="77" t="s">
        <v>78</v>
      </c>
      <c r="F96">
        <v>587.89</v>
      </c>
      <c r="G96" s="201">
        <v>1</v>
      </c>
      <c r="H96" s="76">
        <f t="shared" si="9"/>
        <v>587.89</v>
      </c>
    </row>
    <row r="97" spans="1:8" s="70" customFormat="1" outlineLevel="1">
      <c r="A97" s="71" t="s">
        <v>178</v>
      </c>
      <c r="B97" s="203" t="s">
        <v>132</v>
      </c>
      <c r="C97" s="73" t="s">
        <v>13</v>
      </c>
      <c r="D97" s="55" t="s">
        <v>133</v>
      </c>
      <c r="E97" s="77" t="s">
        <v>40</v>
      </c>
      <c r="F97" s="83">
        <v>133.19</v>
      </c>
      <c r="G97" s="201">
        <v>0.19500000000000001</v>
      </c>
      <c r="H97" s="76">
        <f t="shared" si="9"/>
        <v>25.972049999999999</v>
      </c>
    </row>
    <row r="98" spans="1:8" s="70" customFormat="1" ht="14.25" outlineLevel="1">
      <c r="A98" s="71" t="s">
        <v>179</v>
      </c>
      <c r="B98" s="203" t="s">
        <v>135</v>
      </c>
      <c r="C98" s="73" t="s">
        <v>13</v>
      </c>
      <c r="D98" s="199" t="s">
        <v>134</v>
      </c>
      <c r="E98" s="77" t="s">
        <v>40</v>
      </c>
      <c r="F98" s="83">
        <v>1.26</v>
      </c>
      <c r="G98" s="201">
        <v>1.1299999999999999E-2</v>
      </c>
      <c r="H98" s="76">
        <f t="shared" si="9"/>
        <v>1.4237999999999999E-2</v>
      </c>
    </row>
    <row r="99" spans="1:8" s="70" customFormat="1" ht="14.25" outlineLevel="1">
      <c r="A99" s="71" t="s">
        <v>180</v>
      </c>
      <c r="B99" s="203" t="s">
        <v>136</v>
      </c>
      <c r="C99" s="73" t="s">
        <v>13</v>
      </c>
      <c r="D99" s="199" t="s">
        <v>137</v>
      </c>
      <c r="E99" s="77" t="s">
        <v>40</v>
      </c>
      <c r="F99" s="83">
        <v>1.72</v>
      </c>
      <c r="G99" s="201">
        <v>0.16969999999999999</v>
      </c>
      <c r="H99" s="76">
        <f t="shared" si="9"/>
        <v>0.29188399999999998</v>
      </c>
    </row>
    <row r="100" spans="1:8" s="70" customFormat="1" outlineLevel="1">
      <c r="A100" s="71" t="s">
        <v>181</v>
      </c>
      <c r="B100" s="203" t="s">
        <v>101</v>
      </c>
      <c r="C100" s="73" t="s">
        <v>13</v>
      </c>
      <c r="D100" s="55" t="s">
        <v>102</v>
      </c>
      <c r="E100" s="77" t="s">
        <v>40</v>
      </c>
      <c r="F100" s="83">
        <v>2.74</v>
      </c>
      <c r="G100" s="201">
        <v>0.85219999999999996</v>
      </c>
      <c r="H100" s="76">
        <f t="shared" si="9"/>
        <v>2.3350279999999999</v>
      </c>
    </row>
    <row r="101" spans="1:8" s="70" customFormat="1" ht="14.25" outlineLevel="1">
      <c r="A101" s="71" t="s">
        <v>182</v>
      </c>
      <c r="B101" s="203" t="s">
        <v>139</v>
      </c>
      <c r="C101" s="73" t="s">
        <v>13</v>
      </c>
      <c r="D101" s="199" t="s">
        <v>138</v>
      </c>
      <c r="E101" s="77" t="s">
        <v>40</v>
      </c>
      <c r="F101" s="83">
        <v>92.16</v>
      </c>
      <c r="G101" s="201">
        <v>4.5100000000000001E-2</v>
      </c>
      <c r="H101" s="76">
        <f t="shared" si="9"/>
        <v>4.1564160000000001</v>
      </c>
    </row>
    <row r="102" spans="1:8">
      <c r="A102" s="1"/>
      <c r="B102" s="82"/>
      <c r="C102" s="50"/>
      <c r="D102" s="5"/>
      <c r="E102" s="42" t="s">
        <v>89</v>
      </c>
      <c r="F102" s="131"/>
      <c r="G102" s="42" t="s">
        <v>46</v>
      </c>
      <c r="H102" s="44">
        <f>SUM(H78:H101)</f>
        <v>1575.2094860000002</v>
      </c>
    </row>
    <row r="103" spans="1:8">
      <c r="A103" s="1"/>
      <c r="B103" s="1"/>
      <c r="C103" s="1"/>
      <c r="D103" s="2"/>
      <c r="E103" s="108"/>
      <c r="F103" s="108"/>
      <c r="G103" s="69"/>
      <c r="H103" s="3"/>
    </row>
    <row r="104" spans="1:8">
      <c r="A104" s="1"/>
      <c r="B104" s="1"/>
      <c r="C104" s="1"/>
      <c r="D104" s="2"/>
      <c r="E104" s="108"/>
      <c r="F104" s="108"/>
      <c r="G104" s="69"/>
      <c r="H104" s="3"/>
    </row>
    <row r="105" spans="1:8">
      <c r="A105" s="1"/>
      <c r="B105" s="1"/>
      <c r="C105" s="1"/>
      <c r="D105" s="2"/>
      <c r="E105" s="108"/>
      <c r="F105" s="108"/>
      <c r="G105" s="69"/>
      <c r="H105" s="3"/>
    </row>
    <row r="106" spans="1:8">
      <c r="A106" s="1"/>
      <c r="B106" s="1"/>
      <c r="C106" s="1"/>
      <c r="D106" s="2"/>
      <c r="E106" s="108"/>
      <c r="F106" s="108"/>
      <c r="G106" s="69"/>
      <c r="H106" s="3"/>
    </row>
    <row r="107" spans="1:8">
      <c r="A107" s="1"/>
      <c r="B107" s="1"/>
      <c r="C107" s="1"/>
      <c r="D107" s="154"/>
      <c r="E107" s="154"/>
      <c r="F107" s="154"/>
      <c r="G107" s="154"/>
      <c r="H107" s="3"/>
    </row>
    <row r="108" spans="1:8">
      <c r="A108" s="1"/>
      <c r="B108" s="1"/>
      <c r="C108" s="1"/>
      <c r="D108" s="245" t="s">
        <v>216</v>
      </c>
      <c r="E108" s="245"/>
      <c r="F108" s="245"/>
      <c r="G108" s="245"/>
      <c r="H108" s="3"/>
    </row>
    <row r="109" spans="1:8">
      <c r="A109" s="1"/>
      <c r="B109" s="1"/>
      <c r="C109" s="1"/>
      <c r="D109" s="246" t="s">
        <v>215</v>
      </c>
      <c r="E109" s="246"/>
      <c r="F109" s="246"/>
      <c r="G109" s="246"/>
      <c r="H109" s="3"/>
    </row>
    <row r="110" spans="1:8">
      <c r="A110" s="1"/>
      <c r="B110" s="1"/>
      <c r="C110" s="1"/>
      <c r="D110" s="2"/>
      <c r="E110" s="79"/>
      <c r="F110" s="79"/>
      <c r="G110" s="69"/>
      <c r="H110" s="3"/>
    </row>
    <row r="111" spans="1:8">
      <c r="A111" s="1"/>
      <c r="B111" s="1"/>
      <c r="C111" s="1"/>
      <c r="D111" s="2"/>
      <c r="E111" s="79"/>
      <c r="F111" s="79"/>
      <c r="G111" s="69"/>
      <c r="H111" s="3"/>
    </row>
    <row r="112" spans="1:8">
      <c r="A112" s="1"/>
      <c r="B112" s="1"/>
      <c r="C112" s="1"/>
      <c r="D112" s="2"/>
      <c r="E112" s="79"/>
      <c r="F112" s="79"/>
      <c r="G112" s="69"/>
      <c r="H112" s="3"/>
    </row>
    <row r="113" spans="1:8">
      <c r="A113" s="1"/>
      <c r="B113" s="1"/>
      <c r="C113" s="1"/>
      <c r="D113" s="2"/>
      <c r="E113" s="79"/>
      <c r="F113" s="79"/>
      <c r="G113" s="69"/>
      <c r="H113" s="3"/>
    </row>
    <row r="114" spans="1:8">
      <c r="A114" s="1"/>
      <c r="B114" s="1"/>
      <c r="C114" s="1"/>
      <c r="D114" s="2"/>
      <c r="E114" s="79"/>
      <c r="F114" s="79"/>
      <c r="G114" s="69"/>
      <c r="H114" s="3"/>
    </row>
    <row r="115" spans="1:8">
      <c r="A115" s="1"/>
      <c r="B115" s="1"/>
      <c r="C115" s="1"/>
      <c r="D115" s="2"/>
      <c r="E115" s="79"/>
      <c r="F115" s="79"/>
      <c r="G115" s="69"/>
      <c r="H115" s="3"/>
    </row>
    <row r="116" spans="1:8">
      <c r="A116" s="1"/>
      <c r="B116" s="1"/>
      <c r="C116" s="1"/>
      <c r="D116" s="2"/>
      <c r="E116" s="79"/>
      <c r="F116" s="79"/>
      <c r="G116" s="69"/>
      <c r="H116" s="3"/>
    </row>
    <row r="117" spans="1:8">
      <c r="A117" s="1"/>
      <c r="B117" s="1"/>
      <c r="C117" s="1"/>
      <c r="D117" s="2"/>
      <c r="E117" s="79"/>
      <c r="F117" s="79"/>
      <c r="G117" s="69"/>
      <c r="H117" s="3"/>
    </row>
    <row r="118" spans="1:8">
      <c r="A118" s="1"/>
      <c r="B118" s="1"/>
      <c r="C118" s="1"/>
      <c r="D118" s="2"/>
      <c r="E118" s="79"/>
      <c r="F118" s="79"/>
      <c r="G118" s="69"/>
      <c r="H118" s="3"/>
    </row>
    <row r="119" spans="1:8">
      <c r="A119" s="1"/>
      <c r="B119" s="1"/>
      <c r="C119" s="1"/>
      <c r="D119" s="2"/>
      <c r="E119" s="79"/>
      <c r="F119" s="79"/>
      <c r="G119" s="69"/>
      <c r="H119" s="3"/>
    </row>
    <row r="120" spans="1:8">
      <c r="A120" s="1"/>
      <c r="B120" s="1"/>
      <c r="C120" s="1"/>
      <c r="D120" s="2"/>
      <c r="E120" s="79"/>
      <c r="F120" s="79"/>
      <c r="G120" s="69"/>
      <c r="H120" s="3"/>
    </row>
    <row r="121" spans="1:8">
      <c r="A121" s="1"/>
      <c r="B121" s="1"/>
      <c r="C121" s="1"/>
      <c r="D121" s="2"/>
      <c r="E121" s="79"/>
      <c r="F121" s="79"/>
      <c r="G121" s="69"/>
      <c r="H121" s="3"/>
    </row>
    <row r="122" spans="1:8">
      <c r="A122" s="1"/>
      <c r="B122" s="1"/>
      <c r="C122" s="1"/>
      <c r="D122" s="2"/>
      <c r="E122" s="79"/>
      <c r="F122" s="79"/>
      <c r="G122" s="69"/>
      <c r="H122" s="3"/>
    </row>
    <row r="123" spans="1:8">
      <c r="A123" s="1"/>
      <c r="B123" s="1"/>
      <c r="C123" s="1"/>
      <c r="D123" s="2"/>
      <c r="E123" s="79"/>
      <c r="F123" s="79"/>
      <c r="G123" s="69"/>
      <c r="H123" s="3"/>
    </row>
    <row r="124" spans="1:8">
      <c r="A124" s="1"/>
      <c r="B124" s="1"/>
      <c r="C124" s="1"/>
      <c r="D124" s="2"/>
      <c r="E124" s="79"/>
      <c r="F124" s="79"/>
      <c r="G124" s="69"/>
      <c r="H124" s="3"/>
    </row>
    <row r="125" spans="1:8">
      <c r="A125" s="1"/>
      <c r="B125" s="1"/>
      <c r="C125" s="1"/>
      <c r="D125" s="2"/>
      <c r="E125" s="79"/>
      <c r="F125" s="79"/>
      <c r="G125" s="69"/>
      <c r="H125" s="3"/>
    </row>
    <row r="126" spans="1:8">
      <c r="A126" s="1"/>
      <c r="B126" s="1"/>
      <c r="C126" s="1"/>
      <c r="D126" s="2"/>
      <c r="E126" s="79"/>
      <c r="F126" s="79"/>
      <c r="G126" s="69"/>
      <c r="H126" s="3"/>
    </row>
    <row r="127" spans="1:8">
      <c r="A127" s="1"/>
      <c r="B127" s="1"/>
      <c r="C127" s="1"/>
      <c r="D127" s="2"/>
      <c r="E127" s="79"/>
      <c r="F127" s="79"/>
      <c r="G127" s="69"/>
      <c r="H127" s="3"/>
    </row>
    <row r="128" spans="1:8">
      <c r="A128" s="1"/>
      <c r="B128" s="1"/>
      <c r="C128" s="1"/>
      <c r="D128" s="2"/>
      <c r="E128" s="79"/>
      <c r="F128" s="79"/>
      <c r="G128" s="69"/>
      <c r="H128" s="3"/>
    </row>
    <row r="129" spans="1:8">
      <c r="A129" s="1"/>
      <c r="B129" s="1"/>
      <c r="C129" s="1"/>
      <c r="D129" s="2"/>
      <c r="E129" s="79"/>
      <c r="F129" s="79"/>
      <c r="G129" s="69"/>
      <c r="H129" s="3"/>
    </row>
    <row r="130" spans="1:8">
      <c r="A130" s="1"/>
      <c r="B130" s="1"/>
      <c r="C130" s="1"/>
      <c r="D130" s="2"/>
      <c r="E130" s="79"/>
      <c r="F130" s="79"/>
      <c r="G130" s="69"/>
      <c r="H130" s="3"/>
    </row>
    <row r="131" spans="1:8">
      <c r="A131" s="1"/>
      <c r="B131" s="1"/>
      <c r="C131" s="1"/>
      <c r="D131" s="2"/>
      <c r="E131" s="79"/>
      <c r="F131" s="79"/>
      <c r="G131" s="69"/>
      <c r="H131" s="3"/>
    </row>
    <row r="132" spans="1:8">
      <c r="A132" s="1"/>
      <c r="B132" s="1"/>
      <c r="C132" s="1"/>
      <c r="D132" s="2"/>
      <c r="E132" s="79"/>
      <c r="F132" s="79"/>
      <c r="G132" s="69"/>
      <c r="H132" s="3"/>
    </row>
    <row r="133" spans="1:8">
      <c r="A133" s="1"/>
      <c r="B133" s="1"/>
      <c r="C133" s="1"/>
      <c r="D133" s="2"/>
      <c r="E133" s="79"/>
      <c r="F133" s="79"/>
      <c r="G133" s="69"/>
      <c r="H133" s="3"/>
    </row>
    <row r="134" spans="1:8">
      <c r="A134" s="1"/>
      <c r="B134" s="1"/>
      <c r="C134" s="1"/>
      <c r="D134" s="2"/>
      <c r="E134" s="79"/>
      <c r="F134" s="79"/>
      <c r="G134" s="69"/>
      <c r="H134" s="3"/>
    </row>
    <row r="135" spans="1:8">
      <c r="A135" s="1"/>
      <c r="B135" s="1"/>
      <c r="C135" s="1"/>
      <c r="D135" s="2"/>
      <c r="E135" s="79"/>
      <c r="F135" s="79"/>
      <c r="G135" s="69"/>
      <c r="H135" s="3"/>
    </row>
    <row r="136" spans="1:8">
      <c r="A136" s="1"/>
      <c r="B136" s="1"/>
      <c r="C136" s="1"/>
      <c r="D136" s="2"/>
      <c r="E136" s="79"/>
      <c r="F136" s="79"/>
      <c r="G136" s="69"/>
      <c r="H136" s="3"/>
    </row>
    <row r="137" spans="1:8">
      <c r="A137" s="1"/>
      <c r="B137" s="1"/>
      <c r="C137" s="1"/>
      <c r="D137" s="2"/>
      <c r="E137" s="79"/>
      <c r="F137" s="79"/>
      <c r="G137" s="69"/>
      <c r="H137" s="3"/>
    </row>
    <row r="138" spans="1:8">
      <c r="A138" s="1"/>
      <c r="B138" s="1"/>
      <c r="C138" s="1"/>
      <c r="D138" s="2"/>
      <c r="E138" s="79"/>
      <c r="F138" s="79"/>
      <c r="G138" s="69"/>
      <c r="H138" s="3"/>
    </row>
    <row r="139" spans="1:8">
      <c r="A139" s="1"/>
      <c r="B139" s="1"/>
      <c r="C139" s="1"/>
      <c r="D139" s="2"/>
      <c r="E139" s="79"/>
      <c r="F139" s="79"/>
      <c r="G139" s="69"/>
      <c r="H139" s="3"/>
    </row>
    <row r="140" spans="1:8">
      <c r="A140" s="1"/>
      <c r="B140" s="1"/>
      <c r="C140" s="1"/>
      <c r="D140" s="2"/>
      <c r="E140" s="79"/>
      <c r="F140" s="79"/>
      <c r="G140" s="69"/>
      <c r="H140" s="3"/>
    </row>
    <row r="141" spans="1:8">
      <c r="A141" s="1"/>
      <c r="B141" s="1"/>
      <c r="C141" s="1"/>
      <c r="D141" s="2"/>
      <c r="E141" s="79"/>
      <c r="F141" s="79"/>
      <c r="G141" s="69"/>
      <c r="H141" s="3"/>
    </row>
    <row r="142" spans="1:8">
      <c r="A142" s="1"/>
      <c r="B142" s="1"/>
      <c r="C142" s="1"/>
      <c r="D142" s="2"/>
      <c r="E142" s="79"/>
      <c r="F142" s="79"/>
      <c r="G142" s="69"/>
      <c r="H142" s="3"/>
    </row>
    <row r="143" spans="1:8">
      <c r="A143" s="1"/>
      <c r="B143" s="1"/>
      <c r="C143" s="1"/>
      <c r="D143" s="2"/>
      <c r="E143" s="79"/>
      <c r="F143" s="79"/>
      <c r="G143" s="69"/>
      <c r="H143" s="3"/>
    </row>
    <row r="144" spans="1:8">
      <c r="A144" s="1"/>
      <c r="B144" s="1"/>
      <c r="C144" s="1"/>
      <c r="D144" s="2"/>
      <c r="E144" s="79"/>
      <c r="F144" s="79"/>
      <c r="G144" s="69"/>
      <c r="H144" s="3"/>
    </row>
    <row r="145" spans="1:8">
      <c r="A145" s="1"/>
      <c r="B145" s="1"/>
      <c r="C145" s="1"/>
      <c r="D145" s="2"/>
      <c r="E145" s="79"/>
      <c r="F145" s="79"/>
      <c r="G145" s="69"/>
      <c r="H145" s="3"/>
    </row>
    <row r="146" spans="1:8">
      <c r="A146" s="1"/>
      <c r="B146" s="1"/>
      <c r="C146" s="1"/>
      <c r="D146" s="2"/>
      <c r="E146" s="79"/>
      <c r="F146" s="79"/>
      <c r="G146" s="69"/>
      <c r="H146" s="3"/>
    </row>
  </sheetData>
  <dataConsolidate>
    <dataRefs count="1">
      <dataRef ref="C14:I25" sheet="Planilha Orçamentária"/>
    </dataRefs>
  </dataConsolidate>
  <mergeCells count="8">
    <mergeCell ref="D1:G1"/>
    <mergeCell ref="D4:G4"/>
    <mergeCell ref="D108:G108"/>
    <mergeCell ref="D109:G109"/>
    <mergeCell ref="H2:H5"/>
    <mergeCell ref="A14:C14"/>
    <mergeCell ref="A15:C15"/>
    <mergeCell ref="A11:E12"/>
  </mergeCells>
  <conditionalFormatting sqref="F16:G16 F67:F68 F18:F26 F80:F84 F86:F95 F97:F101">
    <cfRule type="cellIs" dxfId="14" priority="30" stopIfTrue="1" operator="equal">
      <formula>0</formula>
    </cfRule>
  </conditionalFormatting>
  <conditionalFormatting sqref="F43:F50">
    <cfRule type="cellIs" dxfId="13" priority="22" stopIfTrue="1" operator="equal">
      <formula>0</formula>
    </cfRule>
  </conditionalFormatting>
  <conditionalFormatting sqref="F70:F72">
    <cfRule type="cellIs" dxfId="12" priority="21" stopIfTrue="1" operator="equal">
      <formula>0</formula>
    </cfRule>
  </conditionalFormatting>
  <conditionalFormatting sqref="F69">
    <cfRule type="cellIs" dxfId="11" priority="20" stopIfTrue="1" operator="equal">
      <formula>0</formula>
    </cfRule>
  </conditionalFormatting>
  <conditionalFormatting sqref="F51:F52">
    <cfRule type="cellIs" dxfId="10" priority="19" stopIfTrue="1" operator="equal">
      <formula>0</formula>
    </cfRule>
  </conditionalFormatting>
  <conditionalFormatting sqref="F73:F74">
    <cfRule type="cellIs" dxfId="9" priority="18" stopIfTrue="1" operator="equal">
      <formula>0</formula>
    </cfRule>
  </conditionalFormatting>
  <conditionalFormatting sqref="F78">
    <cfRule type="cellIs" dxfId="8" priority="17" stopIfTrue="1" operator="equal">
      <formula>0</formula>
    </cfRule>
  </conditionalFormatting>
  <conditionalFormatting sqref="F79">
    <cfRule type="cellIs" dxfId="7" priority="16" stopIfTrue="1" operator="equal">
      <formula>0</formula>
    </cfRule>
  </conditionalFormatting>
  <conditionalFormatting sqref="F85">
    <cfRule type="cellIs" dxfId="6" priority="15" stopIfTrue="1" operator="equal">
      <formula>0</formula>
    </cfRule>
  </conditionalFormatting>
  <conditionalFormatting sqref="F64">
    <cfRule type="cellIs" dxfId="5" priority="7" stopIfTrue="1" operator="equal">
      <formula>0</formula>
    </cfRule>
  </conditionalFormatting>
  <conditionalFormatting sqref="F55:F62">
    <cfRule type="cellIs" dxfId="4" priority="9" stopIfTrue="1" operator="equal">
      <formula>0</formula>
    </cfRule>
  </conditionalFormatting>
  <conditionalFormatting sqref="F63">
    <cfRule type="cellIs" dxfId="3" priority="8" stopIfTrue="1" operator="equal">
      <formula>0</formula>
    </cfRule>
  </conditionalFormatting>
  <conditionalFormatting sqref="F39">
    <cfRule type="cellIs" dxfId="2" priority="4" stopIfTrue="1" operator="equal">
      <formula>0</formula>
    </cfRule>
  </conditionalFormatting>
  <conditionalFormatting sqref="F30:F38">
    <cfRule type="cellIs" dxfId="1" priority="3" stopIfTrue="1" operator="equal">
      <formula>0</formula>
    </cfRule>
  </conditionalFormatting>
  <conditionalFormatting sqref="F27">
    <cfRule type="cellIs" dxfId="0" priority="2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topLeftCell="A19" zoomScaleNormal="100" zoomScaleSheetLayoutView="100" workbookViewId="0">
      <selection activeCell="E9" sqref="E9"/>
    </sheetView>
  </sheetViews>
  <sheetFormatPr defaultRowHeight="14.25"/>
  <cols>
    <col min="1" max="1" width="17.625" customWidth="1"/>
    <col min="2" max="2" width="40.25" bestFit="1" customWidth="1"/>
    <col min="3" max="3" width="11.625" hidden="1" customWidth="1"/>
    <col min="10" max="10" width="14.125" bestFit="1" customWidth="1"/>
    <col min="12" max="12" width="12.5" bestFit="1" customWidth="1"/>
  </cols>
  <sheetData>
    <row r="1" spans="1:11" ht="20.25" customHeight="1">
      <c r="A1" s="167"/>
      <c r="B1" s="254" t="s">
        <v>241</v>
      </c>
      <c r="C1" s="254"/>
      <c r="D1" s="254"/>
      <c r="E1" s="254"/>
      <c r="F1" s="254"/>
      <c r="G1" s="254"/>
      <c r="H1" s="254"/>
      <c r="I1" s="254"/>
      <c r="J1" s="304" t="s">
        <v>18</v>
      </c>
      <c r="K1" s="305"/>
    </row>
    <row r="2" spans="1:11" ht="19.5" customHeight="1">
      <c r="A2" s="168"/>
      <c r="B2" s="275"/>
      <c r="C2" s="275"/>
      <c r="D2" s="275"/>
      <c r="E2" s="275"/>
      <c r="F2" s="275"/>
      <c r="G2" s="275"/>
      <c r="H2" s="275"/>
      <c r="I2" s="275"/>
      <c r="J2" s="306"/>
      <c r="K2" s="307"/>
    </row>
    <row r="3" spans="1:11" ht="20.25" hidden="1" customHeight="1">
      <c r="A3" s="168"/>
      <c r="B3" s="309"/>
      <c r="C3" s="309"/>
      <c r="D3" s="309"/>
      <c r="E3" s="309"/>
      <c r="F3" s="309"/>
      <c r="G3" s="309"/>
      <c r="H3" s="309"/>
      <c r="I3" s="309"/>
      <c r="J3" s="306"/>
      <c r="K3" s="307"/>
    </row>
    <row r="4" spans="1:11" ht="63.75" customHeight="1" thickBot="1">
      <c r="A4" s="169"/>
      <c r="B4" s="310" t="s">
        <v>242</v>
      </c>
      <c r="C4" s="310"/>
      <c r="D4" s="310"/>
      <c r="E4" s="310"/>
      <c r="F4" s="310"/>
      <c r="G4" s="310"/>
      <c r="H4" s="310"/>
      <c r="I4" s="310"/>
      <c r="J4" s="194" t="s">
        <v>14</v>
      </c>
      <c r="K4" s="195">
        <v>44691</v>
      </c>
    </row>
    <row r="5" spans="1:11" ht="2.25" customHeight="1" thickBot="1">
      <c r="A5" s="168"/>
      <c r="B5" s="309"/>
      <c r="C5" s="309"/>
      <c r="D5" s="309"/>
      <c r="E5" s="309"/>
      <c r="F5" s="309"/>
      <c r="G5" s="309"/>
      <c r="H5" s="309"/>
      <c r="I5" s="309"/>
      <c r="J5" s="13"/>
      <c r="K5" s="192"/>
    </row>
    <row r="6" spans="1:11" ht="15" thickBot="1">
      <c r="A6" s="15"/>
      <c r="B6" s="15"/>
      <c r="C6" s="15"/>
      <c r="D6" s="16"/>
      <c r="E6" s="16"/>
      <c r="F6" s="16"/>
      <c r="G6" s="16"/>
      <c r="H6" s="16"/>
      <c r="I6" s="16"/>
      <c r="J6" s="16"/>
      <c r="K6" s="16"/>
    </row>
    <row r="7" spans="1:11" s="146" customFormat="1" ht="13.5" thickBot="1">
      <c r="A7" s="6" t="str">
        <f>Composições!A7</f>
        <v>Obra: CONSTRUÇÃO DA REDE  ÁGUA DO BAIRRO NOVA ESPERANÇA</v>
      </c>
      <c r="B7" s="120"/>
      <c r="C7" s="120"/>
      <c r="D7" s="121"/>
      <c r="E7" s="158"/>
      <c r="F7" s="158"/>
      <c r="G7" s="158"/>
      <c r="H7" s="158"/>
      <c r="I7" s="158"/>
      <c r="J7" s="81"/>
      <c r="K7" s="157"/>
    </row>
    <row r="8" spans="1:11" s="146" customFormat="1" ht="13.5" thickBot="1">
      <c r="A8" s="6" t="s">
        <v>69</v>
      </c>
      <c r="B8" s="120"/>
      <c r="C8" s="120"/>
      <c r="D8" s="121"/>
      <c r="E8" s="158"/>
      <c r="F8" s="158"/>
      <c r="G8" s="158"/>
      <c r="H8" s="158"/>
      <c r="I8" s="158"/>
      <c r="J8" s="142"/>
      <c r="K8" s="158"/>
    </row>
    <row r="9" spans="1:11" s="146" customFormat="1" ht="14.25" customHeight="1" thickBot="1">
      <c r="A9" s="6" t="str">
        <f>Composições!A9</f>
        <v>Endereço: BAIRRO NOVA ESPERANÇA</v>
      </c>
      <c r="B9" s="120"/>
      <c r="C9" s="43"/>
      <c r="D9" s="121"/>
      <c r="E9" s="158"/>
      <c r="F9" s="158"/>
      <c r="G9" s="158"/>
      <c r="H9" s="158"/>
      <c r="I9" s="158"/>
      <c r="J9" s="81"/>
      <c r="K9" s="157">
        <v>0.23499999999999999</v>
      </c>
    </row>
    <row r="10" spans="1:11" s="146" customFormat="1" ht="13.5" thickBot="1">
      <c r="A10" s="123"/>
      <c r="B10" s="120"/>
      <c r="C10" s="120"/>
      <c r="D10" s="121"/>
      <c r="E10" s="158"/>
      <c r="F10" s="158"/>
      <c r="G10" s="158"/>
      <c r="H10" s="158"/>
      <c r="I10" s="158"/>
      <c r="J10" s="122"/>
      <c r="K10" s="124"/>
    </row>
    <row r="11" spans="1:11" s="146" customFormat="1" ht="14.25" customHeight="1" thickBot="1">
      <c r="A11" s="262" t="str">
        <f>Composições!A11</f>
        <v>Referência: TABELA DE CUSTOS DE OBRAS CIVIS -27/04/2023 S/ DESONERADA; TABELA DE TERRAPLENAGEM, PAVIMENTAÇÃO E OBRAS DE ARTE ESPECIAIS - 27/04/2023- S/ DESONERAÇÃO (T135) (CUSTOS DIRETOS); TABELA SINAPI S/DESONERAÇÃO 13/04/2023 TABELA SANEAGO_22-04</v>
      </c>
      <c r="B11" s="262"/>
      <c r="C11" s="262"/>
      <c r="D11" s="262"/>
      <c r="E11" s="262"/>
      <c r="F11" s="262"/>
      <c r="G11" s="262"/>
      <c r="H11" s="262"/>
      <c r="I11" s="262"/>
      <c r="J11" s="81"/>
      <c r="K11" s="157"/>
    </row>
    <row r="12" spans="1:11" s="146" customFormat="1" ht="22.5" customHeight="1">
      <c r="A12" s="262"/>
      <c r="B12" s="262"/>
      <c r="C12" s="262"/>
      <c r="D12" s="262"/>
      <c r="E12" s="262"/>
      <c r="F12" s="262"/>
      <c r="G12" s="262"/>
      <c r="H12" s="262"/>
      <c r="I12" s="262"/>
      <c r="J12" s="190"/>
      <c r="K12" s="190"/>
    </row>
    <row r="13" spans="1:11" s="146" customFormat="1" ht="12.75">
      <c r="A13" s="190"/>
      <c r="B13" s="190"/>
      <c r="C13" s="190"/>
      <c r="D13" s="190"/>
      <c r="E13" s="190"/>
      <c r="F13" s="197"/>
      <c r="G13" s="197"/>
      <c r="H13" s="197"/>
      <c r="I13" s="197"/>
      <c r="J13" s="189"/>
      <c r="K13" s="189"/>
    </row>
    <row r="14" spans="1:11" s="146" customFormat="1" ht="12.75">
      <c r="A14" s="6" t="str">
        <f>'Planilha Orçamentária'!A13</f>
        <v>Técnico Responsável: Eng. EDJAIMES MAGALHAES DE ARAUJO FILHO - CREA 1019109025/D- GO</v>
      </c>
      <c r="B14" s="120"/>
      <c r="C14" s="120"/>
      <c r="D14" s="121"/>
      <c r="E14" s="191"/>
      <c r="F14" s="191"/>
      <c r="G14" s="191"/>
      <c r="H14" s="191"/>
      <c r="I14" s="191"/>
      <c r="J14" s="147"/>
      <c r="K14" s="193"/>
    </row>
    <row r="15" spans="1:11" s="146" customFormat="1" ht="13.5" thickBot="1">
      <c r="A15" s="6"/>
      <c r="B15" s="120"/>
      <c r="C15" s="120"/>
      <c r="D15" s="121"/>
      <c r="E15" s="191"/>
      <c r="F15" s="191"/>
      <c r="G15" s="191"/>
      <c r="H15" s="191"/>
      <c r="I15" s="191"/>
      <c r="J15" s="147"/>
      <c r="K15" s="193"/>
    </row>
    <row r="16" spans="1:11" s="146" customFormat="1" ht="12.75">
      <c r="A16" s="299" t="s">
        <v>1</v>
      </c>
      <c r="B16" s="301" t="s">
        <v>21</v>
      </c>
      <c r="C16" s="26" t="s">
        <v>22</v>
      </c>
      <c r="D16" s="303" t="s">
        <v>189</v>
      </c>
      <c r="E16" s="303"/>
      <c r="F16" s="303" t="s">
        <v>190</v>
      </c>
      <c r="G16" s="303"/>
      <c r="H16" s="303" t="s">
        <v>191</v>
      </c>
      <c r="I16" s="303"/>
      <c r="J16" s="26" t="s">
        <v>23</v>
      </c>
      <c r="K16" s="27" t="s">
        <v>24</v>
      </c>
    </row>
    <row r="17" spans="1:12" s="146" customFormat="1" ht="13.5" thickBot="1">
      <c r="A17" s="300"/>
      <c r="B17" s="302"/>
      <c r="C17" s="28"/>
      <c r="D17" s="29" t="s">
        <v>25</v>
      </c>
      <c r="E17" s="30" t="s">
        <v>26</v>
      </c>
      <c r="F17" s="29" t="s">
        <v>25</v>
      </c>
      <c r="G17" s="30" t="s">
        <v>26</v>
      </c>
      <c r="H17" s="29" t="s">
        <v>25</v>
      </c>
      <c r="I17" s="30" t="s">
        <v>26</v>
      </c>
      <c r="J17" s="29" t="s">
        <v>27</v>
      </c>
      <c r="K17" s="31" t="s">
        <v>28</v>
      </c>
    </row>
    <row r="18" spans="1:12" s="146" customFormat="1" ht="12.75">
      <c r="A18" s="148" t="s">
        <v>8</v>
      </c>
      <c r="B18" s="196" t="str">
        <f>'Planilha Orçamentária'!D17</f>
        <v>SERVIÇOS PRELIMINARES / ADMINISTRAÇÃO</v>
      </c>
      <c r="C18" s="32" t="s">
        <v>16</v>
      </c>
      <c r="D18" s="144">
        <v>0.4</v>
      </c>
      <c r="E18" s="149">
        <f>D18</f>
        <v>0.4</v>
      </c>
      <c r="F18" s="144">
        <v>0.3</v>
      </c>
      <c r="G18" s="149">
        <f>F18+E18</f>
        <v>0.7</v>
      </c>
      <c r="H18" s="144">
        <v>0.3</v>
      </c>
      <c r="I18" s="149">
        <f>H18+G18</f>
        <v>1</v>
      </c>
      <c r="J18" s="36">
        <f>'Planilha Orçamentária'!J24</f>
        <v>63450.871145999998</v>
      </c>
      <c r="K18" s="150">
        <f>J18/$J$20</f>
        <v>0.20631262974171535</v>
      </c>
      <c r="L18" s="151"/>
    </row>
    <row r="19" spans="1:12" s="146" customFormat="1" ht="12.75">
      <c r="A19" s="148" t="s">
        <v>10</v>
      </c>
      <c r="B19" s="196" t="s">
        <v>219</v>
      </c>
      <c r="C19" s="32"/>
      <c r="D19" s="144">
        <v>0.3</v>
      </c>
      <c r="E19" s="149">
        <f>D19</f>
        <v>0.3</v>
      </c>
      <c r="F19" s="144">
        <v>0.35</v>
      </c>
      <c r="G19" s="149">
        <f>F19+E19</f>
        <v>0.64999999999999991</v>
      </c>
      <c r="H19" s="144">
        <v>0.35</v>
      </c>
      <c r="I19" s="149">
        <f>H19+G19</f>
        <v>0.99999999999999989</v>
      </c>
      <c r="J19" s="36">
        <f>'Planilha Orçamentária'!J39</f>
        <v>244096.32664520998</v>
      </c>
      <c r="K19" s="150">
        <f>J19/$J$20</f>
        <v>0.79368737025828473</v>
      </c>
      <c r="L19" s="151"/>
    </row>
    <row r="20" spans="1:12" s="146" customFormat="1" ht="24" customHeight="1" thickBot="1">
      <c r="A20" s="152"/>
      <c r="B20" s="33" t="s">
        <v>29</v>
      </c>
      <c r="C20" s="33"/>
      <c r="D20" s="308">
        <f>SUMPRODUCT(D18:D19,$J$18:$J$19)</f>
        <v>98609.246451962987</v>
      </c>
      <c r="E20" s="308"/>
      <c r="F20" s="308">
        <f>SUMPRODUCT(F18:F19,$J$18:$J$19)</f>
        <v>104468.97566962348</v>
      </c>
      <c r="G20" s="308"/>
      <c r="H20" s="308">
        <f>SUMPRODUCT(H18:H19,$J$18:$J$19)</f>
        <v>104468.97566962348</v>
      </c>
      <c r="I20" s="308"/>
      <c r="J20" s="34">
        <f>SUM(J18:J19)</f>
        <v>307547.19779120997</v>
      </c>
      <c r="K20" s="153">
        <f>SUM(K18:K19)</f>
        <v>1</v>
      </c>
    </row>
    <row r="21" spans="1:12" s="146" customFormat="1" ht="12.75">
      <c r="A21" s="170"/>
      <c r="B21" s="170"/>
      <c r="C21" s="170"/>
      <c r="D21" s="170"/>
      <c r="E21" s="170"/>
      <c r="F21" s="170"/>
      <c r="G21" s="170"/>
      <c r="H21" s="170"/>
      <c r="I21" s="170"/>
      <c r="J21" s="171"/>
      <c r="K21" s="170"/>
    </row>
    <row r="22" spans="1:12">
      <c r="A22" s="143"/>
      <c r="B22" s="143"/>
      <c r="C22" s="143"/>
      <c r="D22" s="170"/>
      <c r="E22" s="170"/>
      <c r="F22" s="170"/>
      <c r="G22" s="170"/>
      <c r="H22" s="170"/>
      <c r="I22" s="170"/>
      <c r="J22" s="172"/>
      <c r="K22" s="143"/>
    </row>
    <row r="23" spans="1:12">
      <c r="A23" s="143"/>
      <c r="B23" s="143"/>
      <c r="C23" s="143"/>
      <c r="D23" s="154"/>
      <c r="E23" s="154"/>
      <c r="F23" s="154"/>
      <c r="G23" s="154"/>
      <c r="H23" s="154"/>
      <c r="I23" s="154"/>
      <c r="J23" s="172"/>
      <c r="K23" s="143"/>
    </row>
    <row r="24" spans="1:12">
      <c r="A24" s="143"/>
      <c r="B24" s="143"/>
      <c r="C24" s="143"/>
      <c r="D24" s="245" t="s">
        <v>243</v>
      </c>
      <c r="E24" s="245"/>
      <c r="F24" s="245"/>
      <c r="G24" s="245"/>
      <c r="H24" s="245"/>
      <c r="I24" s="245"/>
      <c r="J24" s="143"/>
      <c r="K24" s="143"/>
    </row>
    <row r="25" spans="1:12">
      <c r="A25" s="143"/>
      <c r="B25" s="143"/>
      <c r="C25" s="143"/>
      <c r="D25" s="246" t="s">
        <v>244</v>
      </c>
      <c r="E25" s="246"/>
      <c r="F25" s="246"/>
      <c r="G25" s="246"/>
      <c r="H25" s="246"/>
      <c r="I25" s="246"/>
      <c r="J25" s="143"/>
      <c r="K25" s="143"/>
    </row>
    <row r="26" spans="1:12">
      <c r="A26" s="143"/>
      <c r="B26" s="143"/>
      <c r="C26" s="143"/>
      <c r="D26" s="298"/>
      <c r="E26" s="298"/>
      <c r="F26" s="298"/>
      <c r="G26" s="298"/>
      <c r="H26" s="298"/>
      <c r="I26" s="298"/>
      <c r="J26" s="143"/>
      <c r="K26" s="143"/>
    </row>
    <row r="27" spans="1:12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</row>
    <row r="28" spans="1:12">
      <c r="A28" s="143"/>
      <c r="D28" s="143"/>
      <c r="E28" s="143"/>
      <c r="F28" s="143"/>
      <c r="G28" s="143"/>
      <c r="H28" s="143"/>
      <c r="I28" s="143"/>
    </row>
    <row r="29" spans="1:12">
      <c r="A29" s="143"/>
    </row>
    <row r="30" spans="1:12">
      <c r="A30" s="143"/>
    </row>
    <row r="31" spans="1:12">
      <c r="A31" s="143"/>
    </row>
    <row r="32" spans="1:12">
      <c r="A32" s="143"/>
    </row>
    <row r="33" spans="1:1">
      <c r="A33" s="143"/>
    </row>
  </sheetData>
  <mergeCells count="17">
    <mergeCell ref="J1:K3"/>
    <mergeCell ref="D20:E20"/>
    <mergeCell ref="B3:I3"/>
    <mergeCell ref="B5:I5"/>
    <mergeCell ref="B1:I2"/>
    <mergeCell ref="A11:I12"/>
    <mergeCell ref="F16:G16"/>
    <mergeCell ref="H16:I16"/>
    <mergeCell ref="F20:G20"/>
    <mergeCell ref="H20:I20"/>
    <mergeCell ref="B4:I4"/>
    <mergeCell ref="D26:I26"/>
    <mergeCell ref="D24:I24"/>
    <mergeCell ref="D25:I25"/>
    <mergeCell ref="A16:A17"/>
    <mergeCell ref="B16:B17"/>
    <mergeCell ref="D16:E16"/>
  </mergeCells>
  <pageMargins left="0.51181102362204722" right="0.51181102362204722" top="0.39370078740157483" bottom="0.19685039370078741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Planilha Orçamentária</vt:lpstr>
      <vt:lpstr>Memorial de Cálculo</vt:lpstr>
      <vt:lpstr>Composições</vt:lpstr>
      <vt:lpstr>Cronograma</vt:lpstr>
      <vt:lpstr>Composições!Area_de_impressao</vt:lpstr>
      <vt:lpstr>'Memorial de Cálculo'!Area_de_impressao</vt:lpstr>
      <vt:lpstr>'Planilha Orçamentária'!Area_de_impressao</vt:lpstr>
      <vt:lpstr>Composições!Titulos_de_impressao</vt:lpstr>
      <vt:lpstr>'Memorial de Cálculo'!Titulos_de_impressao</vt:lpstr>
      <vt:lpstr>'Planilha Orçamentária'!Titulos_de_impressao</vt:lpstr>
    </vt:vector>
  </TitlesOfParts>
  <Company>Fnde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Licitacao 02</cp:lastModifiedBy>
  <cp:lastPrinted>2023-11-06T12:25:08Z</cp:lastPrinted>
  <dcterms:created xsi:type="dcterms:W3CDTF">2012-10-15T18:57:41Z</dcterms:created>
  <dcterms:modified xsi:type="dcterms:W3CDTF">2023-11-07T15:35:33Z</dcterms:modified>
</cp:coreProperties>
</file>